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KrycíList" sheetId="1" r:id="rId1"/>
    <sheet name="Rozpočet" sheetId="2" r:id="rId2"/>
  </sheets>
  <definedNames>
    <definedName name="__MAIN__">'Rozpočet'!$A$2:$X$13</definedName>
    <definedName name="__MAIN1__">'KrycíList'!$A$1:$O$50</definedName>
    <definedName name="__MvymF__">'Rozpočet'!#REF!</definedName>
    <definedName name="__OobjF__">'Rozpočet'!$A$6:$X$13</definedName>
    <definedName name="__OoddF__">'Rozpočet'!$A$8:$X$13</definedName>
    <definedName name="__OradF__">'Rozpočet'!#REF!</definedName>
    <definedName name="_xlnm.Print_Titles" localSheetId="1">'Rozpočet'!$2:$5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<sst xmlns="http://schemas.openxmlformats.org/spreadsheetml/2006/main" count="245" uniqueCount="145">
  <si>
    <t>%</t>
  </si>
  <si>
    <t>B</t>
  </si>
  <si>
    <t>O</t>
  </si>
  <si>
    <t>P</t>
  </si>
  <si>
    <t>S</t>
  </si>
  <si>
    <t>V</t>
  </si>
  <si>
    <t>m</t>
  </si>
  <si>
    <t>Ř</t>
  </si>
  <si>
    <t>Dr</t>
  </si>
  <si>
    <t>Mj</t>
  </si>
  <si>
    <t>Mj</t>
  </si>
  <si>
    <t>m2</t>
  </si>
  <si>
    <t>000</t>
  </si>
  <si>
    <t>001</t>
  </si>
  <si>
    <t>003</t>
  </si>
  <si>
    <t>004</t>
  </si>
  <si>
    <t>792</t>
  </si>
  <si>
    <t>999</t>
  </si>
  <si>
    <t>Dph</t>
  </si>
  <si>
    <t>HSV</t>
  </si>
  <si>
    <t>HZS</t>
  </si>
  <si>
    <t>HZS</t>
  </si>
  <si>
    <t>MON</t>
  </si>
  <si>
    <t>OST</t>
  </si>
  <si>
    <t>Obj</t>
  </si>
  <si>
    <t>Odd</t>
  </si>
  <si>
    <t>PSV</t>
  </si>
  <si>
    <t>VRN</t>
  </si>
  <si>
    <t>kus</t>
  </si>
  <si>
    <t>.Hdr</t>
  </si>
  <si>
    <t>Dne:</t>
  </si>
  <si>
    <t>Druh</t>
  </si>
  <si>
    <t>Prir</t>
  </si>
  <si>
    <t>Název</t>
  </si>
  <si>
    <t>Oddíl</t>
  </si>
  <si>
    <t>Sazba</t>
  </si>
  <si>
    <t>Daň</t>
  </si>
  <si>
    <t>Celkem</t>
  </si>
  <si>
    <t>Celkem</t>
  </si>
  <si>
    <t>Datum:</t>
  </si>
  <si>
    <t>Objekt</t>
  </si>
  <si>
    <t>Zadání</t>
  </si>
  <si>
    <t>Základ</t>
  </si>
  <si>
    <t>soubor</t>
  </si>
  <si>
    <t>Dodávka</t>
  </si>
  <si>
    <t>Dodávka</t>
  </si>
  <si>
    <t>Název MJ</t>
  </si>
  <si>
    <t>Razítko:</t>
  </si>
  <si>
    <t>Sazba[%]</t>
  </si>
  <si>
    <t>Zakázka:</t>
  </si>
  <si>
    <t>Základna</t>
  </si>
  <si>
    <t>010101124</t>
  </si>
  <si>
    <t>010101126</t>
  </si>
  <si>
    <t>010101127</t>
  </si>
  <si>
    <t>922101101</t>
  </si>
  <si>
    <t>Investor:</t>
  </si>
  <si>
    <t>Objednal:</t>
  </si>
  <si>
    <t>Sazba DPH</t>
  </si>
  <si>
    <t>URS2008/1</t>
  </si>
  <si>
    <t>Část:</t>
  </si>
  <si>
    <t>Řádek</t>
  </si>
  <si>
    <t>Náklady/MJ</t>
  </si>
  <si>
    <t>Typ oddílu</t>
  </si>
  <si>
    <t>Zpracoval:</t>
  </si>
  <si>
    <t>Cena celkem</t>
  </si>
  <si>
    <t>Projektant:</t>
  </si>
  <si>
    <t>Vypracoval:</t>
  </si>
  <si>
    <t>Částka</t>
  </si>
  <si>
    <t>Montáž</t>
  </si>
  <si>
    <t>Montáž</t>
  </si>
  <si>
    <t>Odsouhlasil:</t>
  </si>
  <si>
    <t>Název nákladu</t>
  </si>
  <si>
    <t>Název stavby:</t>
  </si>
  <si>
    <t>Ostatní náklady</t>
  </si>
  <si>
    <t>Množství</t>
  </si>
  <si>
    <t>Přirážky</t>
  </si>
  <si>
    <t>Přirážky</t>
  </si>
  <si>
    <t>Počet MJ</t>
  </si>
  <si>
    <t>přirážky</t>
  </si>
  <si>
    <t>Dílčí DPH</t>
  </si>
  <si>
    <t>Umístění:</t>
  </si>
  <si>
    <t>Číslo(SKP)</t>
  </si>
  <si>
    <t>Č. dodatku:</t>
  </si>
  <si>
    <t>Popis řádku</t>
  </si>
  <si>
    <t>Celkové ostatní náklady</t>
  </si>
  <si>
    <t>Č. rozpočtu:</t>
  </si>
  <si>
    <t>Příprava území</t>
  </si>
  <si>
    <t>Archivní číslo:</t>
  </si>
  <si>
    <t>Stav. objekt č:</t>
  </si>
  <si>
    <t>Městský mobiliář</t>
  </si>
  <si>
    <t>Zařízení staveniště</t>
  </si>
  <si>
    <t>Mimostaveništní doprava</t>
  </si>
  <si>
    <t>Rozpočtové náklady [Kč]</t>
  </si>
  <si>
    <t>Inž. a kompletační činnost</t>
  </si>
  <si>
    <t>Seznam položek pro oddíl :</t>
  </si>
  <si>
    <t>Základní rozpočtové náklady</t>
  </si>
  <si>
    <t>Účelové měrné jednotky (bez DPH)</t>
  </si>
  <si>
    <t>Celkové rozpočtové náklady (bezDPH)</t>
  </si>
  <si>
    <t>Daň z přidané hodnoty (Rozpočet+Ostatní)</t>
  </si>
  <si>
    <t>Dočasné bezpečnostní oplocení staveniště</t>
  </si>
  <si>
    <t>Průběžná podrobná fotodokumentace stavby</t>
  </si>
  <si>
    <t>Celkové naklady (Rozpočet +Ostatní) vč. DPH</t>
  </si>
  <si>
    <t>922-PD</t>
  </si>
  <si>
    <t xml:space="preserve">Dopadové plochy </t>
  </si>
  <si>
    <t>Parkový mobiliář a sportovní prvky</t>
  </si>
  <si>
    <t>mobilní skladovací prostory, mobilní kryté pracoviště, zdoje elektro, zajištění vody, ostraha apod.</t>
  </si>
  <si>
    <t>PD</t>
  </si>
  <si>
    <t>Montáž městského mobiliáře dle technické zprávy</t>
  </si>
  <si>
    <t>Parkour prvky</t>
  </si>
  <si>
    <t>Vault box</t>
  </si>
  <si>
    <t>Raily včetně spojů</t>
  </si>
  <si>
    <t>Wall box čtverec</t>
  </si>
  <si>
    <t>Wall box</t>
  </si>
  <si>
    <t>D. DOKUMENTACE OBJEKTŮ</t>
  </si>
  <si>
    <t>Odpadkový koš na tříděný odpad</t>
  </si>
  <si>
    <t>Vault box čtverec</t>
  </si>
  <si>
    <t>STŘEDNÍ PODESTA (vodorovná překážka) ve výšce do 1,2 m, rozměry 1000x1000 mm</t>
  </si>
  <si>
    <t>Rovná lavice o délce 1200mm</t>
  </si>
  <si>
    <t>Umělá dopadová plocha - SBR 50mm + EPDM  10mm, včetně montáže</t>
  </si>
  <si>
    <t>Parkour</t>
  </si>
  <si>
    <t>Revize nutná pro provoz sportovních zařízení</t>
  </si>
  <si>
    <t>Příprava staveniště, zařízení staveniště, revize</t>
  </si>
  <si>
    <t>Informační tabule</t>
  </si>
  <si>
    <t>Montáž parkour prvků a informační tabule dle technické zprávy</t>
  </si>
  <si>
    <t>ZP</t>
  </si>
  <si>
    <t>Zemní práce</t>
  </si>
  <si>
    <t>Hloubení šachet ručním nebo pneum nářadím v soudržných horninách tř.3, plocha výkopu do 4m2</t>
  </si>
  <si>
    <t>m3</t>
  </si>
  <si>
    <t>0,4*0,4*0,9</t>
  </si>
  <si>
    <t>Z</t>
  </si>
  <si>
    <t>Zakládání</t>
  </si>
  <si>
    <t>Základové patky z betonu tř. C20/25</t>
  </si>
  <si>
    <t>0,4*0,4*0,6</t>
  </si>
  <si>
    <t>Balanční rail</t>
  </si>
  <si>
    <t>Položkový rozpočet           Příloha č. I. - 3 - upravená verze k 24. 11. 2023</t>
  </si>
  <si>
    <t>Podpis osoby oprávněné za uchazeče:</t>
  </si>
  <si>
    <t>VZ/8/SSRZ/2023</t>
  </si>
  <si>
    <t>osoba oprávněná za uchazeče:</t>
  </si>
  <si>
    <t>podpis:</t>
  </si>
  <si>
    <t>dne:</t>
  </si>
  <si>
    <t>dostavba hřiště ul. Astronautů</t>
  </si>
  <si>
    <t>část I. - parkour</t>
  </si>
  <si>
    <t>SSRZ Havířov</t>
  </si>
  <si>
    <t>Krycí list zadání - příloha č. I. - 3 - upravená verze k 24. 11. 2023</t>
  </si>
  <si>
    <t>Havířov, ul. Astronautů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</si>
</sst>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.000"/>
    <numFmt numFmtId="173" formatCode="#,##0.00&quot; Kč&quot;;[Red]\-#,##0.00&quot; Kč&quot;"/>
    <numFmt numFmtId="174" formatCode="0;;&quot;&quot;"/>
    <numFmt numFmtId="175" formatCode="#,##0.00&quot; Kč&quot;;\-#,##0.00&quot; Kč&quot;"/>
    <numFmt numFmtId="176" formatCode="0&quot; %&quot;"/>
    <numFmt numFmtId="177" formatCode="_-* #,##0.00\,_K_č_-;\-* #,##0.00\,_K_č_-;_-* \-??\ _K_č_-;_-@_-"/>
    <numFmt numFmtId="178" formatCode="#,##0.00;\-#,###,##0.00;&quot;&quot;"/>
    <numFmt numFmtId="179" formatCode="#,##0.00&quot; Kč&quot;;\-#,##0.00&quot; Kč&quot;;&quot;&quot;"/>
    <numFmt numFmtId="180" formatCode="#,##0.00;;&quot;&quot;"/>
    <numFmt numFmtId="181" formatCode="#,##0.00\ [$Kč-405];[Red]\-#,##0.00\ [$Kč-405]"/>
    <numFmt numFmtId="182" formatCode="#,##0.00_ ;\-#,##0.00\ "/>
    <numFmt numFmtId="183" formatCode="\“\T\r\ue\”;\“\T\r\ue\”;\“\F\a\lse\”"/>
    <numFmt numFmtId="184" formatCode="[$€-2]\ #,##0.00_);[Red]\([$€-2]\ #,##0.00\)"/>
  </numFmts>
  <fonts count="76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right" vertical="top"/>
    </xf>
    <xf numFmtId="0" fontId="11" fillId="34" borderId="11" xfId="0" applyFont="1" applyFill="1" applyBorder="1" applyAlignment="1">
      <alignment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vertical="top" wrapText="1"/>
    </xf>
    <xf numFmtId="173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6" borderId="11" xfId="0" applyFont="1" applyFill="1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vertical="top"/>
    </xf>
    <xf numFmtId="0" fontId="13" fillId="36" borderId="11" xfId="0" applyFont="1" applyFill="1" applyBorder="1" applyAlignment="1">
      <alignment vertical="top" wrapText="1"/>
    </xf>
    <xf numFmtId="175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/>
    </xf>
    <xf numFmtId="4" fontId="1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3" fillId="37" borderId="0" xfId="0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center" vertical="top"/>
    </xf>
    <xf numFmtId="0" fontId="15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 wrapText="1"/>
    </xf>
    <xf numFmtId="175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horizontal="right" vertical="top"/>
    </xf>
    <xf numFmtId="0" fontId="16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172" fontId="0" fillId="33" borderId="12" xfId="0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vertical="top"/>
    </xf>
    <xf numFmtId="175" fontId="10" fillId="33" borderId="12" xfId="0" applyNumberFormat="1" applyFont="1" applyFill="1" applyBorder="1" applyAlignment="1">
      <alignment vertical="top"/>
    </xf>
    <xf numFmtId="4" fontId="16" fillId="33" borderId="12" xfId="0" applyNumberFormat="1" applyFont="1" applyFill="1" applyBorder="1" applyAlignment="1">
      <alignment vertical="top"/>
    </xf>
    <xf numFmtId="176" fontId="2" fillId="33" borderId="12" xfId="0" applyNumberFormat="1" applyFont="1" applyFill="1" applyBorder="1" applyAlignment="1">
      <alignment horizontal="right" vertical="top"/>
    </xf>
    <xf numFmtId="177" fontId="0" fillId="33" borderId="0" xfId="0" applyNumberFormat="1" applyFont="1" applyFill="1" applyBorder="1" applyAlignment="1">
      <alignment horizontal="right" vertical="top"/>
    </xf>
    <xf numFmtId="0" fontId="17" fillId="33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175" fontId="10" fillId="37" borderId="11" xfId="0" applyNumberFormat="1" applyFont="1" applyFill="1" applyBorder="1" applyAlignment="1">
      <alignment horizontal="center"/>
    </xf>
    <xf numFmtId="175" fontId="10" fillId="37" borderId="18" xfId="0" applyNumberFormat="1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78" fontId="10" fillId="37" borderId="11" xfId="0" applyNumberFormat="1" applyFont="1" applyFill="1" applyBorder="1" applyAlignment="1">
      <alignment/>
    </xf>
    <xf numFmtId="178" fontId="10" fillId="37" borderId="11" xfId="0" applyNumberFormat="1" applyFont="1" applyFill="1" applyBorder="1" applyAlignment="1">
      <alignment/>
    </xf>
    <xf numFmtId="178" fontId="10" fillId="37" borderId="1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76" fontId="10" fillId="37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/>
    </xf>
    <xf numFmtId="49" fontId="11" fillId="34" borderId="11" xfId="0" applyNumberFormat="1" applyFont="1" applyFill="1" applyBorder="1" applyAlignment="1">
      <alignment horizontal="right" vertical="top"/>
    </xf>
    <xf numFmtId="0" fontId="11" fillId="34" borderId="21" xfId="0" applyFont="1" applyFill="1" applyBorder="1" applyAlignment="1">
      <alignment vertical="top"/>
    </xf>
    <xf numFmtId="0" fontId="11" fillId="34" borderId="21" xfId="0" applyFont="1" applyFill="1" applyBorder="1" applyAlignment="1">
      <alignment horizontal="center" vertical="top"/>
    </xf>
    <xf numFmtId="0" fontId="11" fillId="34" borderId="21" xfId="0" applyFont="1" applyFill="1" applyBorder="1" applyAlignment="1">
      <alignment vertical="top" wrapText="1"/>
    </xf>
    <xf numFmtId="173" fontId="12" fillId="34" borderId="21" xfId="0" applyNumberFormat="1" applyFont="1" applyFill="1" applyBorder="1" applyAlignment="1">
      <alignment vertical="top"/>
    </xf>
    <xf numFmtId="4" fontId="12" fillId="34" borderId="21" xfId="0" applyNumberFormat="1" applyFont="1" applyFill="1" applyBorder="1" applyAlignment="1">
      <alignment vertical="top"/>
    </xf>
    <xf numFmtId="4" fontId="12" fillId="34" borderId="21" xfId="0" applyNumberFormat="1" applyFont="1" applyFill="1" applyBorder="1" applyAlignment="1">
      <alignment horizontal="right" vertical="top"/>
    </xf>
    <xf numFmtId="0" fontId="13" fillId="36" borderId="22" xfId="0" applyFont="1" applyFill="1" applyBorder="1" applyAlignment="1">
      <alignment horizontal="right" vertical="top"/>
    </xf>
    <xf numFmtId="0" fontId="13" fillId="36" borderId="22" xfId="0" applyFont="1" applyFill="1" applyBorder="1" applyAlignment="1">
      <alignment horizontal="center" vertical="top"/>
    </xf>
    <xf numFmtId="0" fontId="13" fillId="36" borderId="22" xfId="0" applyFont="1" applyFill="1" applyBorder="1" applyAlignment="1">
      <alignment vertical="top"/>
    </xf>
    <xf numFmtId="0" fontId="13" fillId="36" borderId="22" xfId="0" applyFont="1" applyFill="1" applyBorder="1" applyAlignment="1">
      <alignment vertical="top" wrapText="1"/>
    </xf>
    <xf numFmtId="175" fontId="13" fillId="36" borderId="22" xfId="0" applyNumberFormat="1" applyFont="1" applyFill="1" applyBorder="1" applyAlignment="1">
      <alignment vertical="top"/>
    </xf>
    <xf numFmtId="4" fontId="13" fillId="36" borderId="22" xfId="0" applyNumberFormat="1" applyFont="1" applyFill="1" applyBorder="1" applyAlignment="1">
      <alignment vertical="top"/>
    </xf>
    <xf numFmtId="4" fontId="13" fillId="36" borderId="22" xfId="0" applyNumberFormat="1" applyFont="1" applyFill="1" applyBorder="1" applyAlignment="1">
      <alignment horizontal="right" vertical="top"/>
    </xf>
    <xf numFmtId="0" fontId="68" fillId="33" borderId="0" xfId="0" applyFont="1" applyFill="1" applyBorder="1" applyAlignment="1">
      <alignment vertical="top"/>
    </xf>
    <xf numFmtId="0" fontId="68" fillId="33" borderId="0" xfId="0" applyFont="1" applyFill="1" applyBorder="1" applyAlignment="1">
      <alignment horizontal="center" vertical="top"/>
    </xf>
    <xf numFmtId="172" fontId="69" fillId="33" borderId="12" xfId="0" applyNumberFormat="1" applyFont="1" applyFill="1" applyBorder="1" applyAlignment="1">
      <alignment vertical="top"/>
    </xf>
    <xf numFmtId="0" fontId="70" fillId="33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/>
    </xf>
    <xf numFmtId="0" fontId="69" fillId="33" borderId="12" xfId="0" applyFont="1" applyFill="1" applyBorder="1" applyAlignment="1">
      <alignment horizontal="center" vertical="top"/>
    </xf>
    <xf numFmtId="0" fontId="69" fillId="33" borderId="12" xfId="0" applyFont="1" applyFill="1" applyBorder="1" applyAlignment="1">
      <alignment vertical="top" wrapText="1"/>
    </xf>
    <xf numFmtId="182" fontId="0" fillId="0" borderId="0" xfId="0" applyNumberFormat="1" applyFont="1" applyBorder="1" applyAlignment="1">
      <alignment/>
    </xf>
    <xf numFmtId="0" fontId="72" fillId="33" borderId="12" xfId="0" applyFont="1" applyFill="1" applyBorder="1" applyAlignment="1">
      <alignment horizontal="center" vertical="top"/>
    </xf>
    <xf numFmtId="0" fontId="72" fillId="33" borderId="12" xfId="0" applyFont="1" applyFill="1" applyBorder="1" applyAlignment="1">
      <alignment vertical="top"/>
    </xf>
    <xf numFmtId="4" fontId="0" fillId="7" borderId="12" xfId="0" applyNumberFormat="1" applyFont="1" applyFill="1" applyBorder="1" applyAlignment="1">
      <alignment vertical="top"/>
    </xf>
    <xf numFmtId="4" fontId="0" fillId="38" borderId="12" xfId="0" applyNumberFormat="1" applyFont="1" applyFill="1" applyBorder="1" applyAlignment="1">
      <alignment vertical="top"/>
    </xf>
    <xf numFmtId="4" fontId="69" fillId="38" borderId="12" xfId="0" applyNumberFormat="1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4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center" vertical="top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10" fillId="33" borderId="12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14" fontId="74" fillId="33" borderId="23" xfId="0" applyNumberFormat="1" applyFont="1" applyFill="1" applyBorder="1" applyAlignment="1">
      <alignment horizontal="left"/>
    </xf>
    <xf numFmtId="0" fontId="74" fillId="33" borderId="24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75" fontId="22" fillId="33" borderId="26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75" fontId="10" fillId="33" borderId="27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left" vertical="center" wrapText="1"/>
    </xf>
    <xf numFmtId="175" fontId="10" fillId="37" borderId="27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179" fontId="10" fillId="37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4" fontId="10" fillId="37" borderId="18" xfId="0" applyNumberFormat="1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 horizontal="center"/>
    </xf>
    <xf numFmtId="175" fontId="0" fillId="33" borderId="12" xfId="0" applyNumberFormat="1" applyFont="1" applyFill="1" applyBorder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9" fontId="16" fillId="33" borderId="12" xfId="0" applyNumberFormat="1" applyFont="1" applyFill="1" applyBorder="1" applyAlignment="1">
      <alignment horizontal="center"/>
    </xf>
    <xf numFmtId="179" fontId="0" fillId="33" borderId="1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 vertical="center"/>
    </xf>
    <xf numFmtId="175" fontId="10" fillId="37" borderId="0" xfId="0" applyNumberFormat="1" applyFont="1" applyFill="1" applyBorder="1" applyAlignment="1">
      <alignment horizontal="center" vertical="center"/>
    </xf>
    <xf numFmtId="175" fontId="22" fillId="37" borderId="18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80" fontId="10" fillId="37" borderId="12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/>
    </xf>
    <xf numFmtId="181" fontId="24" fillId="37" borderId="14" xfId="0" applyNumberFormat="1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3">
      <selection activeCell="G6" sqref="G6:N6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11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" customHeight="1">
      <c r="A2" s="68"/>
      <c r="B2" s="136" t="s">
        <v>143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69"/>
    </row>
    <row r="3" spans="1:15" ht="27" customHeight="1">
      <c r="A3" s="6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69"/>
    </row>
    <row r="4" spans="1:15" ht="24" customHeight="1">
      <c r="A4" s="68"/>
      <c r="B4" s="70" t="s">
        <v>72</v>
      </c>
      <c r="C4" s="137" t="s">
        <v>140</v>
      </c>
      <c r="D4" s="137"/>
      <c r="E4" s="137"/>
      <c r="F4" s="137"/>
      <c r="G4" s="137"/>
      <c r="H4" s="137"/>
      <c r="I4" s="71" t="s">
        <v>59</v>
      </c>
      <c r="J4" s="138" t="s">
        <v>141</v>
      </c>
      <c r="K4" s="138"/>
      <c r="L4" s="138"/>
      <c r="M4" s="138"/>
      <c r="N4" s="138"/>
      <c r="O4" s="72"/>
    </row>
    <row r="5" spans="1:15" ht="15" customHeight="1">
      <c r="A5" s="68"/>
      <c r="B5" s="73"/>
      <c r="C5" s="73"/>
      <c r="D5" s="73"/>
      <c r="E5" s="73"/>
      <c r="F5" s="11"/>
      <c r="G5" s="11"/>
      <c r="H5" s="11"/>
      <c r="I5" s="11"/>
      <c r="J5" s="11"/>
      <c r="K5" s="11"/>
      <c r="L5" s="11"/>
      <c r="M5" s="11"/>
      <c r="N5" s="11"/>
      <c r="O5" s="74"/>
    </row>
    <row r="6" spans="1:15" ht="15" customHeight="1">
      <c r="A6" s="68"/>
      <c r="B6" s="139" t="s">
        <v>49</v>
      </c>
      <c r="C6" s="139"/>
      <c r="D6" s="142" t="s">
        <v>136</v>
      </c>
      <c r="E6" s="140"/>
      <c r="F6" s="75" t="s">
        <v>80</v>
      </c>
      <c r="G6" s="141" t="s">
        <v>144</v>
      </c>
      <c r="H6" s="139"/>
      <c r="I6" s="139"/>
      <c r="J6" s="139"/>
      <c r="K6" s="139"/>
      <c r="L6" s="139"/>
      <c r="M6" s="139"/>
      <c r="N6" s="139"/>
      <c r="O6" s="74"/>
    </row>
    <row r="7" spans="1:15" ht="15" customHeight="1">
      <c r="A7" s="68"/>
      <c r="B7" s="139" t="s">
        <v>88</v>
      </c>
      <c r="C7" s="139"/>
      <c r="D7" s="140"/>
      <c r="E7" s="140"/>
      <c r="F7" s="75" t="s">
        <v>55</v>
      </c>
      <c r="G7" s="141" t="s">
        <v>142</v>
      </c>
      <c r="H7" s="139"/>
      <c r="I7" s="139"/>
      <c r="J7" s="139"/>
      <c r="K7" s="139"/>
      <c r="L7" s="139"/>
      <c r="M7" s="139"/>
      <c r="N7" s="139"/>
      <c r="O7" s="74"/>
    </row>
    <row r="8" spans="1:15" ht="15" customHeight="1">
      <c r="A8" s="68"/>
      <c r="B8" s="139" t="s">
        <v>85</v>
      </c>
      <c r="C8" s="139"/>
      <c r="D8" s="142"/>
      <c r="E8" s="140"/>
      <c r="F8" s="75" t="s">
        <v>56</v>
      </c>
      <c r="G8" s="141" t="s">
        <v>142</v>
      </c>
      <c r="H8" s="139"/>
      <c r="I8" s="139"/>
      <c r="J8" s="139"/>
      <c r="K8" s="139"/>
      <c r="L8" s="139"/>
      <c r="M8" s="139"/>
      <c r="N8" s="139"/>
      <c r="O8" s="74"/>
    </row>
    <row r="9" spans="1:15" ht="15" customHeight="1">
      <c r="A9" s="68"/>
      <c r="B9" s="139" t="s">
        <v>82</v>
      </c>
      <c r="C9" s="139"/>
      <c r="D9" s="140"/>
      <c r="E9" s="140"/>
      <c r="F9" s="75" t="s">
        <v>65</v>
      </c>
      <c r="G9" s="143"/>
      <c r="H9" s="143"/>
      <c r="I9" s="143"/>
      <c r="J9" s="143"/>
      <c r="K9" s="143"/>
      <c r="L9" s="143"/>
      <c r="M9" s="143"/>
      <c r="N9" s="143"/>
      <c r="O9" s="74"/>
    </row>
    <row r="10" spans="1:15" ht="15" customHeight="1">
      <c r="A10" s="68"/>
      <c r="B10" s="139" t="s">
        <v>87</v>
      </c>
      <c r="C10" s="139"/>
      <c r="D10" s="139"/>
      <c r="E10" s="139"/>
      <c r="F10" s="75" t="s">
        <v>63</v>
      </c>
      <c r="G10" s="144"/>
      <c r="H10" s="144"/>
      <c r="I10" s="144"/>
      <c r="J10" s="144"/>
      <c r="K10" s="144"/>
      <c r="L10" s="144"/>
      <c r="M10" s="144"/>
      <c r="N10" s="144"/>
      <c r="O10" s="74"/>
    </row>
    <row r="11" spans="1:15" ht="15" customHeight="1">
      <c r="A11" s="68"/>
      <c r="B11" s="139" t="s">
        <v>39</v>
      </c>
      <c r="C11" s="139"/>
      <c r="D11" s="145"/>
      <c r="E11" s="146"/>
      <c r="F11" s="75"/>
      <c r="G11" s="139"/>
      <c r="H11" s="139"/>
      <c r="I11" s="139"/>
      <c r="J11" s="139"/>
      <c r="K11" s="139"/>
      <c r="L11" s="139"/>
      <c r="M11" s="139"/>
      <c r="N11" s="139"/>
      <c r="O11" s="74"/>
    </row>
    <row r="12" spans="1:15" ht="15" customHeight="1">
      <c r="A12" s="68"/>
      <c r="B12" s="139"/>
      <c r="C12" s="139"/>
      <c r="D12" s="139"/>
      <c r="E12" s="139"/>
      <c r="F12" s="75"/>
      <c r="G12" s="139"/>
      <c r="H12" s="139"/>
      <c r="I12" s="139"/>
      <c r="J12" s="139"/>
      <c r="K12" s="139"/>
      <c r="L12" s="139"/>
      <c r="M12" s="139"/>
      <c r="N12" s="139"/>
      <c r="O12" s="74"/>
    </row>
    <row r="13" spans="1:15" ht="15" customHeight="1">
      <c r="A13" s="68"/>
      <c r="B13" s="147" t="s">
        <v>92</v>
      </c>
      <c r="C13" s="147"/>
      <c r="D13" s="147"/>
      <c r="E13" s="147"/>
      <c r="F13" s="147"/>
      <c r="G13" s="148" t="s">
        <v>73</v>
      </c>
      <c r="H13" s="148"/>
      <c r="I13" s="148"/>
      <c r="J13" s="148"/>
      <c r="K13" s="148"/>
      <c r="L13" s="149" t="s">
        <v>66</v>
      </c>
      <c r="M13" s="149"/>
      <c r="N13" s="149"/>
      <c r="O13" s="74"/>
    </row>
    <row r="14" spans="1:15" ht="15" customHeight="1">
      <c r="A14" s="68"/>
      <c r="B14" s="76" t="s">
        <v>62</v>
      </c>
      <c r="C14" s="77" t="s">
        <v>45</v>
      </c>
      <c r="D14" s="77" t="s">
        <v>69</v>
      </c>
      <c r="E14" s="78" t="s">
        <v>21</v>
      </c>
      <c r="F14" s="79" t="s">
        <v>76</v>
      </c>
      <c r="G14" s="150" t="s">
        <v>71</v>
      </c>
      <c r="H14" s="150"/>
      <c r="I14" s="150"/>
      <c r="J14" s="81" t="s">
        <v>67</v>
      </c>
      <c r="K14" s="82" t="s">
        <v>57</v>
      </c>
      <c r="L14" s="74"/>
      <c r="M14" s="11"/>
      <c r="N14" s="11"/>
      <c r="O14" s="74"/>
    </row>
    <row r="15" spans="1:15" ht="15" customHeight="1">
      <c r="A15" s="68"/>
      <c r="B15" s="83" t="s">
        <v>19</v>
      </c>
      <c r="C15" s="84">
        <f>SUMIF(Rozpočet!F7:F68,B15,Rozpočet!L7:L68)</f>
        <v>0</v>
      </c>
      <c r="D15" s="84">
        <f>SUMIF(Rozpočet!F7:F68,B15,Rozpočet!M7:M68)</f>
        <v>0</v>
      </c>
      <c r="E15" s="85">
        <f>SUMIF(Rozpočet!F7:F68,B15,Rozpočet!N7:N68)</f>
        <v>0</v>
      </c>
      <c r="F15" s="86">
        <f>SUMIF(Rozpočet!F7:F68,B15,Rozpočet!O7:O68)</f>
        <v>0</v>
      </c>
      <c r="G15" s="151"/>
      <c r="H15" s="151"/>
      <c r="I15" s="151"/>
      <c r="J15" s="87"/>
      <c r="K15" s="88"/>
      <c r="L15" s="74"/>
      <c r="M15" s="11"/>
      <c r="N15" s="11"/>
      <c r="O15" s="74"/>
    </row>
    <row r="16" spans="1:15" ht="15" customHeight="1">
      <c r="A16" s="68"/>
      <c r="B16" s="83" t="s">
        <v>26</v>
      </c>
      <c r="C16" s="84">
        <f>SUMIF(Rozpočet!F7:F68,B16,Rozpočet!L7:L68)</f>
        <v>0</v>
      </c>
      <c r="D16" s="84">
        <f>SUMIF(Rozpočet!F7:F68,B16,Rozpočet!M7:M68)</f>
        <v>0</v>
      </c>
      <c r="E16" s="85">
        <f>SUMIF(Rozpočet!F7:F68,B16,Rozpočet!N7:N68)</f>
        <v>0</v>
      </c>
      <c r="F16" s="86">
        <f>SUMIF(Rozpočet!F7:F68,B16,Rozpočet!O7:O68)</f>
        <v>0</v>
      </c>
      <c r="G16" s="151"/>
      <c r="H16" s="151"/>
      <c r="I16" s="151"/>
      <c r="J16" s="87"/>
      <c r="K16" s="88"/>
      <c r="L16" s="74"/>
      <c r="M16" s="11"/>
      <c r="N16" s="11"/>
      <c r="O16" s="74"/>
    </row>
    <row r="17" spans="1:15" ht="15" customHeight="1">
      <c r="A17" s="68"/>
      <c r="B17" s="83" t="s">
        <v>22</v>
      </c>
      <c r="C17" s="84">
        <f>SUMIF(Rozpočet!F7:F68,B17,Rozpočet!L7:L68)</f>
        <v>0</v>
      </c>
      <c r="D17" s="84">
        <f>SUMIF(Rozpočet!F7:F68,B17,Rozpočet!M7:M68)</f>
        <v>0</v>
      </c>
      <c r="E17" s="85">
        <f>SUMIF(Rozpočet!F7:F68,B17,Rozpočet!N7:N68)</f>
        <v>0</v>
      </c>
      <c r="F17" s="86">
        <f>SUMIF(Rozpočet!F7:F68,B17,Rozpočet!O7:O68)</f>
        <v>0</v>
      </c>
      <c r="G17" s="151"/>
      <c r="H17" s="151"/>
      <c r="I17" s="151"/>
      <c r="J17" s="87"/>
      <c r="K17" s="88"/>
      <c r="L17" s="74"/>
      <c r="M17" s="11"/>
      <c r="N17" s="11"/>
      <c r="O17" s="74"/>
    </row>
    <row r="18" spans="1:15" ht="15" customHeight="1">
      <c r="A18" s="68"/>
      <c r="B18" s="83" t="s">
        <v>27</v>
      </c>
      <c r="C18" s="84">
        <f>SUMIF(Rozpočet!F7:F68,B18,Rozpočet!L7:L68)</f>
        <v>0</v>
      </c>
      <c r="D18" s="84">
        <f>SUMIF(Rozpočet!F7:F68,B18,Rozpočet!M7:M68)</f>
        <v>0</v>
      </c>
      <c r="E18" s="85">
        <f>SUMIF(Rozpočet!F7:F68,B18,Rozpočet!N7:N68)</f>
        <v>0</v>
      </c>
      <c r="F18" s="86">
        <f>SUMIF(Rozpočet!F7:F68,B18,Rozpočet!O7:O68)</f>
        <v>0</v>
      </c>
      <c r="G18" s="151"/>
      <c r="H18" s="151"/>
      <c r="I18" s="151"/>
      <c r="J18" s="87"/>
      <c r="K18" s="88"/>
      <c r="L18" s="74"/>
      <c r="M18" s="11"/>
      <c r="N18" s="11"/>
      <c r="O18" s="74"/>
    </row>
    <row r="19" spans="1:15" ht="15" customHeight="1">
      <c r="A19" s="68"/>
      <c r="B19" s="83" t="s">
        <v>23</v>
      </c>
      <c r="C19" s="84">
        <f>Rozpočet!L3-SUM(C15:C18)</f>
        <v>0</v>
      </c>
      <c r="D19" s="84">
        <f>Rozpočet!M3-SUM(D15:D18)</f>
        <v>0</v>
      </c>
      <c r="E19" s="85">
        <f>Rozpočet!N3-SUM(E15:E18)</f>
        <v>0</v>
      </c>
      <c r="F19" s="86">
        <f>Rozpočet!O3-SUM(F15:F18)</f>
        <v>0</v>
      </c>
      <c r="G19" s="151"/>
      <c r="H19" s="151"/>
      <c r="I19" s="151"/>
      <c r="J19" s="87"/>
      <c r="K19" s="88"/>
      <c r="L19" s="89" t="s">
        <v>30</v>
      </c>
      <c r="M19" s="11"/>
      <c r="N19" s="11"/>
      <c r="O19" s="74"/>
    </row>
    <row r="20" spans="1:15" ht="15" customHeight="1">
      <c r="A20" s="68"/>
      <c r="B20" s="90" t="s">
        <v>37</v>
      </c>
      <c r="C20" s="91">
        <f>SUM(C15:C19)</f>
        <v>0</v>
      </c>
      <c r="D20" s="91">
        <f>SUM(D15:D19)</f>
        <v>0</v>
      </c>
      <c r="E20" s="92">
        <f>SUM(E15:E19)</f>
        <v>0</v>
      </c>
      <c r="F20" s="93">
        <f>SUM(F15:F19)</f>
        <v>0</v>
      </c>
      <c r="G20" s="151"/>
      <c r="H20" s="151"/>
      <c r="I20" s="151"/>
      <c r="J20" s="87"/>
      <c r="K20" s="88"/>
      <c r="L20" s="74"/>
      <c r="M20" s="94"/>
      <c r="N20" s="94"/>
      <c r="O20" s="74"/>
    </row>
    <row r="21" spans="1:15" ht="15" customHeight="1">
      <c r="A21" s="68"/>
      <c r="B21" s="152" t="s">
        <v>95</v>
      </c>
      <c r="C21" s="152"/>
      <c r="D21" s="152"/>
      <c r="E21" s="153">
        <f>SUM(C20:E20)</f>
        <v>0</v>
      </c>
      <c r="F21" s="153"/>
      <c r="G21" s="151"/>
      <c r="H21" s="151"/>
      <c r="I21" s="151"/>
      <c r="J21" s="87"/>
      <c r="K21" s="88"/>
      <c r="L21" s="149" t="s">
        <v>70</v>
      </c>
      <c r="M21" s="149"/>
      <c r="N21" s="149"/>
      <c r="O21" s="74"/>
    </row>
    <row r="22" spans="1:15" ht="15" customHeight="1">
      <c r="A22" s="68"/>
      <c r="B22" s="154" t="s">
        <v>76</v>
      </c>
      <c r="C22" s="154"/>
      <c r="D22" s="154"/>
      <c r="E22" s="155">
        <f>F20</f>
        <v>0</v>
      </c>
      <c r="F22" s="155"/>
      <c r="G22" s="151"/>
      <c r="H22" s="151"/>
      <c r="I22" s="151"/>
      <c r="J22" s="87"/>
      <c r="K22" s="88"/>
      <c r="L22" s="95"/>
      <c r="M22" s="11"/>
      <c r="N22" s="11"/>
      <c r="O22" s="74"/>
    </row>
    <row r="23" spans="1:15" ht="15" customHeight="1">
      <c r="A23" s="68"/>
      <c r="B23" s="156" t="s">
        <v>97</v>
      </c>
      <c r="C23" s="156"/>
      <c r="D23" s="156"/>
      <c r="E23" s="157">
        <f>E21+E22</f>
        <v>0</v>
      </c>
      <c r="F23" s="157"/>
      <c r="G23" s="158" t="s">
        <v>84</v>
      </c>
      <c r="H23" s="158"/>
      <c r="I23" s="158"/>
      <c r="J23" s="159">
        <f>SUM(J15:J22)</f>
        <v>0</v>
      </c>
      <c r="K23" s="159"/>
      <c r="L23" s="183" t="s">
        <v>137</v>
      </c>
      <c r="M23" s="11"/>
      <c r="N23" s="11"/>
      <c r="O23" s="74"/>
    </row>
    <row r="24" spans="1:15" ht="15" customHeight="1">
      <c r="A24" s="68"/>
      <c r="B24" s="156"/>
      <c r="C24" s="156"/>
      <c r="D24" s="156"/>
      <c r="E24" s="157"/>
      <c r="F24" s="157"/>
      <c r="G24" s="158"/>
      <c r="H24" s="158"/>
      <c r="I24" s="158"/>
      <c r="J24" s="159"/>
      <c r="K24" s="159"/>
      <c r="L24" s="74"/>
      <c r="M24" s="11"/>
      <c r="N24" s="11"/>
      <c r="O24" s="74"/>
    </row>
    <row r="25" spans="1:15" ht="15" customHeight="1">
      <c r="A25" s="68"/>
      <c r="B25" s="149" t="s">
        <v>98</v>
      </c>
      <c r="C25" s="149"/>
      <c r="D25" s="149"/>
      <c r="E25" s="149"/>
      <c r="F25" s="149"/>
      <c r="G25" s="160" t="s">
        <v>79</v>
      </c>
      <c r="H25" s="160"/>
      <c r="I25" s="160"/>
      <c r="J25" s="160"/>
      <c r="K25" s="160"/>
      <c r="L25" s="74"/>
      <c r="M25" s="11"/>
      <c r="N25" s="11"/>
      <c r="O25" s="74"/>
    </row>
    <row r="26" spans="1:15" ht="15" customHeight="1">
      <c r="A26" s="68"/>
      <c r="B26" s="90" t="s">
        <v>48</v>
      </c>
      <c r="C26" s="161" t="s">
        <v>42</v>
      </c>
      <c r="D26" s="161"/>
      <c r="E26" s="162" t="s">
        <v>36</v>
      </c>
      <c r="F26" s="162"/>
      <c r="G26" s="80"/>
      <c r="H26" s="150" t="s">
        <v>50</v>
      </c>
      <c r="I26" s="150"/>
      <c r="J26" s="163" t="s">
        <v>36</v>
      </c>
      <c r="K26" s="163"/>
      <c r="L26" s="183" t="s">
        <v>138</v>
      </c>
      <c r="M26" s="11"/>
      <c r="N26" s="11"/>
      <c r="O26" s="74"/>
    </row>
    <row r="27" spans="1:15" ht="15" customHeight="1">
      <c r="A27" s="68"/>
      <c r="B27" s="96">
        <v>21</v>
      </c>
      <c r="C27" s="164">
        <f>SUMIF(Rozpočet!P7:P68,B27,Rozpočet!K7:K68)+H27</f>
        <v>0</v>
      </c>
      <c r="D27" s="164"/>
      <c r="E27" s="165">
        <f>C27/100*B27</f>
        <v>0</v>
      </c>
      <c r="F27" s="165"/>
      <c r="G27" s="97"/>
      <c r="H27" s="166">
        <f>SUMIF(K15:K22,B27,J15:J22)</f>
        <v>0</v>
      </c>
      <c r="I27" s="166"/>
      <c r="J27" s="167">
        <f>H27*B27/100</f>
        <v>0</v>
      </c>
      <c r="K27" s="167"/>
      <c r="L27" s="89" t="s">
        <v>139</v>
      </c>
      <c r="M27" s="11"/>
      <c r="N27" s="11"/>
      <c r="O27" s="74"/>
    </row>
    <row r="28" spans="1:15" ht="15" customHeight="1">
      <c r="A28" s="68"/>
      <c r="B28" s="96">
        <v>15</v>
      </c>
      <c r="C28" s="164">
        <f>SUMIF(Rozpočet!P7:P68,B28,Rozpočet!K7:K68)+H28</f>
        <v>0</v>
      </c>
      <c r="D28" s="164"/>
      <c r="E28" s="165">
        <f>C28/100*B28</f>
        <v>0</v>
      </c>
      <c r="F28" s="165"/>
      <c r="G28" s="97"/>
      <c r="H28" s="167">
        <f>SUMIF(K15:K22,B28,J15:J22)</f>
        <v>0</v>
      </c>
      <c r="I28" s="167"/>
      <c r="J28" s="167">
        <f>H28*B28/100</f>
        <v>0</v>
      </c>
      <c r="K28" s="167"/>
      <c r="L28" s="74"/>
      <c r="M28" s="11"/>
      <c r="N28" s="11"/>
      <c r="O28" s="74"/>
    </row>
    <row r="29" spans="1:15" ht="15" customHeight="1">
      <c r="A29" s="68"/>
      <c r="B29" s="96">
        <v>0</v>
      </c>
      <c r="C29" s="164">
        <f>(E23+J23)-(C27+C28)</f>
        <v>0</v>
      </c>
      <c r="D29" s="164"/>
      <c r="E29" s="165">
        <f>C29/100*B29</f>
        <v>0</v>
      </c>
      <c r="F29" s="165"/>
      <c r="G29" s="97"/>
      <c r="H29" s="167">
        <f>J23-(H27+H28)</f>
        <v>0</v>
      </c>
      <c r="I29" s="167"/>
      <c r="J29" s="167">
        <f>H29*B29/100</f>
        <v>0</v>
      </c>
      <c r="K29" s="167"/>
      <c r="L29" s="149" t="s">
        <v>47</v>
      </c>
      <c r="M29" s="149"/>
      <c r="N29" s="149"/>
      <c r="O29" s="74"/>
    </row>
    <row r="30" spans="1:15" ht="15" customHeight="1">
      <c r="A30" s="68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71"/>
      <c r="H30" s="171"/>
      <c r="I30" s="171"/>
      <c r="J30" s="172">
        <f>J27+J28+J29</f>
        <v>0</v>
      </c>
      <c r="K30" s="172"/>
      <c r="L30" s="74"/>
      <c r="M30" s="11"/>
      <c r="N30" s="11"/>
      <c r="O30" s="74"/>
    </row>
    <row r="31" spans="1:15" ht="15" customHeight="1">
      <c r="A31" s="68"/>
      <c r="B31" s="168"/>
      <c r="C31" s="169"/>
      <c r="D31" s="169"/>
      <c r="E31" s="170"/>
      <c r="F31" s="170"/>
      <c r="G31" s="171"/>
      <c r="H31" s="171"/>
      <c r="I31" s="171"/>
      <c r="J31" s="172"/>
      <c r="K31" s="172"/>
      <c r="L31" s="74"/>
      <c r="M31" s="11"/>
      <c r="N31" s="11"/>
      <c r="O31" s="74"/>
    </row>
    <row r="32" spans="1:15" ht="15" customHeight="1">
      <c r="A32" s="68"/>
      <c r="B32" s="173" t="s">
        <v>101</v>
      </c>
      <c r="C32" s="173"/>
      <c r="D32" s="173"/>
      <c r="E32" s="173"/>
      <c r="F32" s="173"/>
      <c r="G32" s="174" t="s">
        <v>96</v>
      </c>
      <c r="H32" s="174"/>
      <c r="I32" s="174"/>
      <c r="J32" s="174"/>
      <c r="K32" s="174"/>
      <c r="L32" s="11"/>
      <c r="M32" s="11"/>
      <c r="N32" s="11"/>
      <c r="O32" s="74"/>
    </row>
    <row r="33" spans="1:15" ht="15" customHeight="1">
      <c r="A33" s="68"/>
      <c r="B33" s="175">
        <f>C30+E30</f>
        <v>0</v>
      </c>
      <c r="C33" s="175"/>
      <c r="D33" s="175"/>
      <c r="E33" s="175"/>
      <c r="F33" s="175"/>
      <c r="G33" s="176" t="s">
        <v>46</v>
      </c>
      <c r="H33" s="176"/>
      <c r="I33" s="176"/>
      <c r="J33" s="77" t="s">
        <v>77</v>
      </c>
      <c r="K33" s="98" t="s">
        <v>61</v>
      </c>
      <c r="L33" s="11"/>
      <c r="M33" s="11"/>
      <c r="N33" s="11"/>
      <c r="O33" s="74"/>
    </row>
    <row r="34" spans="1:15" ht="15" customHeight="1">
      <c r="A34" s="68"/>
      <c r="B34" s="175"/>
      <c r="C34" s="175"/>
      <c r="D34" s="175"/>
      <c r="E34" s="175"/>
      <c r="F34" s="175"/>
      <c r="G34" s="177"/>
      <c r="H34" s="177"/>
      <c r="I34" s="177"/>
      <c r="J34" s="75"/>
      <c r="K34" s="99">
        <f>IF(J34&gt;0,E23/J34,"")</f>
      </c>
      <c r="L34" s="11"/>
      <c r="M34" s="11"/>
      <c r="N34" s="11"/>
      <c r="O34" s="74"/>
    </row>
    <row r="35" spans="1:15" ht="15" customHeight="1">
      <c r="A35" s="68"/>
      <c r="B35" s="175"/>
      <c r="C35" s="175"/>
      <c r="D35" s="175"/>
      <c r="E35" s="175"/>
      <c r="F35" s="175"/>
      <c r="G35" s="177"/>
      <c r="H35" s="177"/>
      <c r="I35" s="177"/>
      <c r="J35" s="75"/>
      <c r="K35" s="99">
        <f>IF(J35&gt;0,E23/J35,"")</f>
      </c>
      <c r="L35" s="11"/>
      <c r="M35" s="11"/>
      <c r="N35" s="11"/>
      <c r="O35" s="74"/>
    </row>
    <row r="36" spans="1:15" ht="15" customHeight="1">
      <c r="A36" s="68"/>
      <c r="B36" s="175"/>
      <c r="C36" s="175"/>
      <c r="D36" s="175"/>
      <c r="E36" s="175"/>
      <c r="F36" s="175"/>
      <c r="G36" s="177"/>
      <c r="H36" s="177"/>
      <c r="I36" s="177"/>
      <c r="J36" s="75"/>
      <c r="K36" s="99">
        <f>IF(J36&gt;0,E23/J36,"")</f>
      </c>
      <c r="L36" s="11"/>
      <c r="M36" s="11"/>
      <c r="N36" s="11"/>
      <c r="O36" s="74"/>
    </row>
    <row r="37" spans="1:15" ht="7.5" customHeight="1">
      <c r="A37" s="11"/>
      <c r="B37" s="73"/>
      <c r="C37" s="73"/>
      <c r="D37" s="73"/>
      <c r="E37" s="73"/>
      <c r="F37" s="73"/>
      <c r="G37" s="100"/>
      <c r="H37" s="100"/>
      <c r="I37" s="100"/>
      <c r="J37" s="100"/>
      <c r="K37" s="100"/>
      <c r="L37" s="73"/>
      <c r="M37" s="73"/>
      <c r="N37" s="73"/>
      <c r="O37" s="11"/>
    </row>
  </sheetData>
  <sheetProtection/>
  <mergeCells count="76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7875" bottom="0.7875" header="0" footer="0"/>
  <pageSetup firstPageNumber="1" useFirstPageNumber="1" fitToHeight="0" horizontalDpi="300" verticalDpi="300" orientation="landscape" paperSize="9" scale="75"/>
  <headerFooter alignWithMargins="0">
    <oddFooter>&amp;L&amp;"Times New Roman,obyčejné"&amp;12ST Systém 2005 -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="110" zoomScaleNormal="110" zoomScalePageLayoutView="0" workbookViewId="0" topLeftCell="A1">
      <pane xSplit="6" ySplit="5" topLeftCell="G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3" sqref="G3:I3"/>
    </sheetView>
  </sheetViews>
  <sheetFormatPr defaultColWidth="11.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421875" style="2" customWidth="1"/>
    <col min="6" max="6" width="14.8515625" style="2" bestFit="1" customWidth="1"/>
    <col min="7" max="7" width="61.8515625" style="2" customWidth="1"/>
    <col min="8" max="8" width="11.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13.28125" style="4" customWidth="1"/>
    <col min="13" max="13" width="13.421875" style="4" customWidth="1"/>
    <col min="14" max="15" width="11.421875" style="4" customWidth="1"/>
    <col min="16" max="16" width="13.28125" style="5" customWidth="1"/>
    <col min="17" max="17" width="1.7109375" style="2" customWidth="1"/>
    <col min="18" max="16384" width="11.421875" style="2" customWidth="1"/>
  </cols>
  <sheetData>
    <row r="1" spans="1:16" s="9" customFormat="1" ht="12.75" customHeight="1" hidden="1">
      <c r="A1" s="6" t="s">
        <v>29</v>
      </c>
      <c r="B1" s="7" t="s">
        <v>40</v>
      </c>
      <c r="C1" s="7" t="s">
        <v>34</v>
      </c>
      <c r="D1" s="7" t="s">
        <v>31</v>
      </c>
      <c r="E1" s="7" t="s">
        <v>60</v>
      </c>
      <c r="F1" s="7" t="s">
        <v>81</v>
      </c>
      <c r="G1" s="7" t="s">
        <v>33</v>
      </c>
      <c r="H1" s="7" t="s">
        <v>74</v>
      </c>
      <c r="I1" s="7" t="s">
        <v>9</v>
      </c>
      <c r="J1" s="7" t="s">
        <v>35</v>
      </c>
      <c r="K1" s="7" t="s">
        <v>64</v>
      </c>
      <c r="L1" s="8" t="s">
        <v>45</v>
      </c>
      <c r="M1" s="8" t="s">
        <v>69</v>
      </c>
      <c r="N1" s="8" t="s">
        <v>20</v>
      </c>
      <c r="O1" s="8" t="s">
        <v>75</v>
      </c>
      <c r="P1" s="7" t="s">
        <v>18</v>
      </c>
    </row>
    <row r="2" spans="1:17" ht="29.25" customHeight="1" thickBot="1">
      <c r="A2" s="10"/>
      <c r="B2" s="11"/>
      <c r="C2" s="11"/>
      <c r="D2" s="11"/>
      <c r="E2" s="11"/>
      <c r="F2" s="11"/>
      <c r="G2" s="178" t="s">
        <v>134</v>
      </c>
      <c r="H2" s="178"/>
      <c r="I2" s="178"/>
      <c r="J2" s="178"/>
      <c r="K2" s="178"/>
      <c r="L2" s="12"/>
      <c r="M2" s="12"/>
      <c r="N2" s="12"/>
      <c r="O2" s="12"/>
      <c r="P2" s="13"/>
      <c r="Q2" s="11"/>
    </row>
    <row r="3" spans="1:17" ht="18.75" customHeight="1" thickBot="1">
      <c r="A3" s="11"/>
      <c r="B3" s="14" t="s">
        <v>41</v>
      </c>
      <c r="C3" s="15"/>
      <c r="D3" s="15"/>
      <c r="E3" s="179">
        <f>KrycíList!D8</f>
        <v>0</v>
      </c>
      <c r="F3" s="179"/>
      <c r="G3" s="180" t="str">
        <f>KrycíList!C4</f>
        <v>dostavba hřiště ul. Astronautů</v>
      </c>
      <c r="H3" s="180"/>
      <c r="I3" s="180"/>
      <c r="J3" s="16" t="s">
        <v>58</v>
      </c>
      <c r="K3" s="17">
        <f>SUMIF(D7:D69,"B",K7:K69)</f>
        <v>0</v>
      </c>
      <c r="L3" s="18">
        <f>SUMIF(D7:D69,"B",L7:L69)</f>
        <v>0</v>
      </c>
      <c r="M3" s="18">
        <f>SUMIF(D7:D69,"B",M7:M69)</f>
        <v>0</v>
      </c>
      <c r="N3" s="18">
        <f>SUMIF(D7:D69,"B",N7:N69)</f>
        <v>0</v>
      </c>
      <c r="O3" s="18">
        <f>SUMIF(D7:D69,"B",O7:O69)</f>
        <v>0</v>
      </c>
      <c r="P3" s="19">
        <f>ROUNDUP(SUMIF(D7:D69,"B",P7:P69),1)</f>
        <v>0</v>
      </c>
      <c r="Q3" s="15"/>
    </row>
    <row r="4" spans="1:17" ht="14.25">
      <c r="A4" s="11"/>
      <c r="B4" s="11"/>
      <c r="C4" s="11"/>
      <c r="D4" s="11"/>
      <c r="E4" s="11"/>
      <c r="F4" s="11"/>
      <c r="G4" s="181" t="str">
        <f>KrycíList!J4</f>
        <v>část I. - parkour</v>
      </c>
      <c r="H4" s="181"/>
      <c r="I4" s="181"/>
      <c r="J4" s="15"/>
      <c r="K4" s="11"/>
      <c r="L4" s="12"/>
      <c r="M4" s="12"/>
      <c r="N4" s="12"/>
      <c r="O4" s="12"/>
      <c r="P4" s="13"/>
      <c r="Q4" s="11"/>
    </row>
    <row r="5" spans="1:17" ht="12.75">
      <c r="A5" s="11"/>
      <c r="B5" s="20" t="s">
        <v>24</v>
      </c>
      <c r="C5" s="21" t="s">
        <v>25</v>
      </c>
      <c r="D5" s="20" t="s">
        <v>8</v>
      </c>
      <c r="E5" s="20" t="s">
        <v>7</v>
      </c>
      <c r="F5" s="20" t="s">
        <v>81</v>
      </c>
      <c r="G5" s="20" t="s">
        <v>83</v>
      </c>
      <c r="H5" s="22" t="s">
        <v>74</v>
      </c>
      <c r="I5" s="20" t="s">
        <v>10</v>
      </c>
      <c r="J5" s="22" t="s">
        <v>35</v>
      </c>
      <c r="K5" s="22" t="s">
        <v>38</v>
      </c>
      <c r="L5" s="23" t="s">
        <v>44</v>
      </c>
      <c r="M5" s="23" t="s">
        <v>68</v>
      </c>
      <c r="N5" s="23" t="s">
        <v>20</v>
      </c>
      <c r="O5" s="23" t="s">
        <v>76</v>
      </c>
      <c r="P5" s="23" t="s">
        <v>18</v>
      </c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24"/>
      <c r="J6" s="11"/>
      <c r="K6" s="11"/>
      <c r="L6" s="12"/>
      <c r="M6" s="12"/>
      <c r="N6" s="12"/>
      <c r="O6" s="12"/>
      <c r="P6" s="13"/>
      <c r="Q6" s="11"/>
    </row>
    <row r="7" spans="1:17" ht="15">
      <c r="A7" s="11"/>
      <c r="B7" s="25" t="s">
        <v>13</v>
      </c>
      <c r="C7" s="26"/>
      <c r="D7" s="27" t="s">
        <v>1</v>
      </c>
      <c r="E7" s="26"/>
      <c r="F7" s="26"/>
      <c r="G7" s="28" t="s">
        <v>86</v>
      </c>
      <c r="H7" s="26"/>
      <c r="I7" s="27"/>
      <c r="J7" s="26"/>
      <c r="K7" s="29">
        <f>SUMIF(D8:D21,"O",K8:K21)</f>
        <v>0</v>
      </c>
      <c r="L7" s="30">
        <f>SUMIF(D8:D21,"O",L8:L21)</f>
        <v>0</v>
      </c>
      <c r="M7" s="30">
        <f>SUMIF(D8:D21,"O",M8:M21)</f>
        <v>0</v>
      </c>
      <c r="N7" s="30">
        <f>SUMIF(D8:D21,"O",N8:N21)</f>
        <v>0</v>
      </c>
      <c r="O7" s="30">
        <f>SUMIF(D8:D21,"O",O8:O21)</f>
        <v>0</v>
      </c>
      <c r="P7" s="31">
        <f>SUMIF(D8:D21,"O",P8:P21)</f>
        <v>0</v>
      </c>
      <c r="Q7" s="32"/>
    </row>
    <row r="8" spans="1:17" ht="12.75" outlineLevel="1">
      <c r="A8" s="11"/>
      <c r="B8" s="33"/>
      <c r="C8" s="34" t="s">
        <v>12</v>
      </c>
      <c r="D8" s="35" t="s">
        <v>2</v>
      </c>
      <c r="E8" s="36"/>
      <c r="F8" s="36" t="s">
        <v>23</v>
      </c>
      <c r="G8" s="37" t="s">
        <v>121</v>
      </c>
      <c r="H8" s="36"/>
      <c r="I8" s="35"/>
      <c r="J8" s="36"/>
      <c r="K8" s="38">
        <f>SUBTOTAL(9,K9:K14)</f>
        <v>0</v>
      </c>
      <c r="L8" s="39">
        <f>SUBTOTAL(9,L9:L17)</f>
        <v>0</v>
      </c>
      <c r="M8" s="39">
        <f>SUBTOTAL(9,M9:M17)</f>
        <v>0</v>
      </c>
      <c r="N8" s="39">
        <f>SUBTOTAL(9,N9:N17)</f>
        <v>0</v>
      </c>
      <c r="O8" s="39">
        <f>SUBTOTAL(9,O9:O17)</f>
        <v>0</v>
      </c>
      <c r="P8" s="40">
        <f>SUMPRODUCT(P9:P17,K9:K17)/100</f>
        <v>0</v>
      </c>
      <c r="Q8" s="32"/>
    </row>
    <row r="9" spans="1:17" ht="12.75" outlineLevel="2">
      <c r="A9" s="11"/>
      <c r="B9" s="33"/>
      <c r="C9" s="47"/>
      <c r="D9" s="48"/>
      <c r="E9" s="49" t="s">
        <v>94</v>
      </c>
      <c r="F9" s="50"/>
      <c r="G9" s="51"/>
      <c r="H9" s="50"/>
      <c r="I9" s="48"/>
      <c r="J9" s="50"/>
      <c r="K9" s="52"/>
      <c r="L9" s="53"/>
      <c r="M9" s="53"/>
      <c r="N9" s="53"/>
      <c r="O9" s="53"/>
      <c r="P9" s="54"/>
      <c r="Q9" s="32"/>
    </row>
    <row r="10" spans="1:17" ht="12.75" outlineLevel="2">
      <c r="A10" s="11"/>
      <c r="B10" s="32"/>
      <c r="C10" s="32"/>
      <c r="D10" s="55" t="s">
        <v>4</v>
      </c>
      <c r="E10" s="56">
        <v>1</v>
      </c>
      <c r="F10" s="57" t="s">
        <v>51</v>
      </c>
      <c r="G10" s="123" t="s">
        <v>99</v>
      </c>
      <c r="H10" s="59">
        <v>1</v>
      </c>
      <c r="I10" s="60" t="s">
        <v>43</v>
      </c>
      <c r="J10" s="127"/>
      <c r="K10" s="62">
        <f>J10*H10</f>
        <v>0</v>
      </c>
      <c r="L10" s="63">
        <f>IF(D10="S",K10,"")</f>
        <v>0</v>
      </c>
      <c r="M10" s="61">
        <f>IF(OR(D10="P",D10="U"),K10,"")</f>
      </c>
      <c r="N10" s="61">
        <f>IF(D10="H",K10,"")</f>
      </c>
      <c r="O10" s="61">
        <f>IF(D10="V",K10,"")</f>
      </c>
      <c r="P10" s="64">
        <v>21</v>
      </c>
      <c r="Q10" s="65"/>
    </row>
    <row r="11" spans="1:17" ht="12.75" outlineLevel="2">
      <c r="A11" s="11"/>
      <c r="B11" s="32"/>
      <c r="C11" s="32"/>
      <c r="D11" s="55" t="s">
        <v>4</v>
      </c>
      <c r="E11" s="56">
        <v>2</v>
      </c>
      <c r="F11" s="57" t="s">
        <v>52</v>
      </c>
      <c r="G11" s="123" t="s">
        <v>90</v>
      </c>
      <c r="H11" s="59">
        <v>1</v>
      </c>
      <c r="I11" s="60" t="s">
        <v>43</v>
      </c>
      <c r="J11" s="127"/>
      <c r="K11" s="62">
        <f>J11*H11</f>
        <v>0</v>
      </c>
      <c r="L11" s="63">
        <f>IF(D11="S",K11,"")</f>
        <v>0</v>
      </c>
      <c r="M11" s="61">
        <f>IF(OR(D11="P",D11="U"),K11,"")</f>
      </c>
      <c r="N11" s="61">
        <f>IF(D11="H",K11,"")</f>
      </c>
      <c r="O11" s="61">
        <f>IF(D11="V",K11,"")</f>
      </c>
      <c r="P11" s="64">
        <v>21</v>
      </c>
      <c r="Q11" s="65"/>
    </row>
    <row r="12" spans="1:17" s="46" customFormat="1" ht="22.5" outlineLevel="2">
      <c r="A12" s="41"/>
      <c r="B12" s="41"/>
      <c r="C12" s="41"/>
      <c r="D12" s="41"/>
      <c r="E12" s="41"/>
      <c r="F12" s="41"/>
      <c r="G12" s="42" t="s">
        <v>105</v>
      </c>
      <c r="H12" s="41"/>
      <c r="I12" s="43"/>
      <c r="J12" s="41"/>
      <c r="K12" s="41"/>
      <c r="L12" s="44"/>
      <c r="M12" s="44"/>
      <c r="N12" s="44"/>
      <c r="O12" s="44"/>
      <c r="P12" s="45"/>
      <c r="Q12" s="41"/>
    </row>
    <row r="13" spans="1:17" ht="12.75" outlineLevel="2">
      <c r="A13" s="11"/>
      <c r="B13" s="32"/>
      <c r="C13" s="32"/>
      <c r="D13" s="55" t="s">
        <v>4</v>
      </c>
      <c r="E13" s="56">
        <v>3</v>
      </c>
      <c r="F13" s="57" t="s">
        <v>53</v>
      </c>
      <c r="G13" s="58" t="s">
        <v>100</v>
      </c>
      <c r="H13" s="59">
        <v>1</v>
      </c>
      <c r="I13" s="60" t="s">
        <v>43</v>
      </c>
      <c r="J13" s="128"/>
      <c r="K13" s="62">
        <f>H13*J13</f>
        <v>0</v>
      </c>
      <c r="L13" s="63">
        <f>IF(D13="S",K13,"")</f>
        <v>0</v>
      </c>
      <c r="M13" s="61">
        <f>IF(OR(D13="P",D13="U"),K13,"")</f>
      </c>
      <c r="N13" s="61">
        <f>IF(D13="H",K13,"")</f>
      </c>
      <c r="O13" s="61">
        <f>IF(D13="V",K13,"")</f>
      </c>
      <c r="P13" s="64">
        <v>21</v>
      </c>
      <c r="Q13" s="65"/>
    </row>
    <row r="14" spans="1:17" ht="12.75" outlineLevel="2">
      <c r="A14" s="11"/>
      <c r="B14" s="32"/>
      <c r="C14" s="32"/>
      <c r="D14" s="55" t="s">
        <v>4</v>
      </c>
      <c r="E14" s="56">
        <v>4</v>
      </c>
      <c r="F14" s="57" t="s">
        <v>106</v>
      </c>
      <c r="G14" s="123" t="s">
        <v>120</v>
      </c>
      <c r="H14" s="59">
        <v>1</v>
      </c>
      <c r="I14" s="60" t="s">
        <v>43</v>
      </c>
      <c r="J14" s="127"/>
      <c r="K14" s="62">
        <f>J14*H14</f>
        <v>0</v>
      </c>
      <c r="L14" s="63">
        <f>IF(D14="S",K14,"")</f>
        <v>0</v>
      </c>
      <c r="M14" s="61">
        <f>IF(OR(D14="P",D14="U"),K14,"")</f>
      </c>
      <c r="N14" s="61">
        <f>IF(D14="H",K14,"")</f>
      </c>
      <c r="O14" s="61">
        <f>IF(D14="V",K14,"")</f>
      </c>
      <c r="P14" s="64">
        <v>21</v>
      </c>
      <c r="Q14" s="65"/>
    </row>
    <row r="15" spans="1:17" ht="12.75" outlineLevel="2">
      <c r="A15" s="11"/>
      <c r="B15" s="32"/>
      <c r="C15" s="34">
        <v>1</v>
      </c>
      <c r="D15" s="35" t="s">
        <v>2</v>
      </c>
      <c r="E15" s="36"/>
      <c r="F15" s="36" t="s">
        <v>124</v>
      </c>
      <c r="G15" s="37" t="s">
        <v>125</v>
      </c>
      <c r="H15" s="36"/>
      <c r="I15" s="35"/>
      <c r="J15" s="36"/>
      <c r="K15" s="38">
        <f>SUBTOTAL(9,K16:K17)</f>
        <v>0</v>
      </c>
      <c r="L15" s="39">
        <f>SUBTOTAL(9,L16:L27)</f>
        <v>0</v>
      </c>
      <c r="M15" s="39">
        <f>SUBTOTAL(9,M16:M27)</f>
        <v>0</v>
      </c>
      <c r="N15" s="39">
        <f>SUBTOTAL(9,N16:N27)</f>
        <v>0</v>
      </c>
      <c r="O15" s="39">
        <f>SUBTOTAL(9,O16:O27)</f>
        <v>0</v>
      </c>
      <c r="P15" s="40">
        <f>SUMPRODUCT(P16:P27,K16:K27)/100</f>
        <v>0</v>
      </c>
      <c r="Q15" s="65"/>
    </row>
    <row r="16" spans="1:17" ht="12.75" outlineLevel="2">
      <c r="A16" s="11"/>
      <c r="B16" s="32"/>
      <c r="C16" s="47"/>
      <c r="D16" s="48"/>
      <c r="E16" s="49" t="s">
        <v>94</v>
      </c>
      <c r="F16" s="50"/>
      <c r="G16" s="51"/>
      <c r="H16" s="50"/>
      <c r="I16" s="48"/>
      <c r="J16" s="50"/>
      <c r="K16" s="52"/>
      <c r="L16" s="53"/>
      <c r="M16" s="53"/>
      <c r="N16" s="53"/>
      <c r="O16" s="53"/>
      <c r="P16" s="54"/>
      <c r="Q16" s="65"/>
    </row>
    <row r="17" spans="1:17" ht="25.5" outlineLevel="2">
      <c r="A17" s="11"/>
      <c r="B17" s="32"/>
      <c r="C17" s="32"/>
      <c r="D17" s="55" t="s">
        <v>3</v>
      </c>
      <c r="E17" s="56">
        <v>1</v>
      </c>
      <c r="F17" s="135">
        <v>133202011</v>
      </c>
      <c r="G17" s="123" t="s">
        <v>126</v>
      </c>
      <c r="H17" s="59">
        <v>0.144</v>
      </c>
      <c r="I17" s="102" t="s">
        <v>127</v>
      </c>
      <c r="J17" s="127"/>
      <c r="K17" s="62">
        <f>J17*H17</f>
        <v>0</v>
      </c>
      <c r="L17" s="63">
        <f>IF(D17="S",K17,"")</f>
      </c>
      <c r="M17" s="61">
        <f>IF(OR(D17="P",D17="U"),K17,"")</f>
        <v>0</v>
      </c>
      <c r="N17" s="61">
        <f>IF(D17="H",K17,"")</f>
      </c>
      <c r="O17" s="61">
        <f>IF(D17="V",K17,"")</f>
      </c>
      <c r="P17" s="64">
        <v>21</v>
      </c>
      <c r="Q17" s="65"/>
    </row>
    <row r="18" spans="1:17" ht="12.75" outlineLevel="2">
      <c r="A18" s="11"/>
      <c r="B18" s="32"/>
      <c r="C18" s="41"/>
      <c r="D18" s="41"/>
      <c r="E18" s="41"/>
      <c r="F18" s="41"/>
      <c r="G18" s="42" t="s">
        <v>128</v>
      </c>
      <c r="H18" s="41"/>
      <c r="I18" s="43"/>
      <c r="J18" s="41"/>
      <c r="K18" s="41"/>
      <c r="L18" s="44"/>
      <c r="M18" s="44"/>
      <c r="N18" s="44"/>
      <c r="O18" s="44"/>
      <c r="P18" s="45"/>
      <c r="Q18" s="65"/>
    </row>
    <row r="19" spans="1:17" ht="12.75" outlineLevel="2">
      <c r="A19" s="11"/>
      <c r="B19" s="32"/>
      <c r="C19" s="34">
        <v>2</v>
      </c>
      <c r="D19" s="35" t="s">
        <v>2</v>
      </c>
      <c r="E19" s="36"/>
      <c r="F19" s="36" t="s">
        <v>129</v>
      </c>
      <c r="G19" s="37" t="s">
        <v>130</v>
      </c>
      <c r="H19" s="36"/>
      <c r="I19" s="35"/>
      <c r="J19" s="36"/>
      <c r="K19" s="38">
        <f>SUBTOTAL(9,K20:K21)</f>
        <v>0</v>
      </c>
      <c r="L19" s="39">
        <f>SUBTOTAL(9,L20:L31)</f>
        <v>0</v>
      </c>
      <c r="M19" s="39">
        <f>SUBTOTAL(9,M20:M31)</f>
        <v>0</v>
      </c>
      <c r="N19" s="39">
        <f>SUBTOTAL(9,N20:N31)</f>
        <v>0</v>
      </c>
      <c r="O19" s="39">
        <f>SUBTOTAL(9,O20:O31)</f>
        <v>0</v>
      </c>
      <c r="P19" s="40">
        <f>SUMPRODUCT(P20:P31,K20:K31)/100</f>
        <v>0</v>
      </c>
      <c r="Q19" s="65"/>
    </row>
    <row r="20" spans="1:17" ht="12.75" outlineLevel="2">
      <c r="A20" s="11"/>
      <c r="B20" s="32"/>
      <c r="C20" s="47"/>
      <c r="D20" s="48"/>
      <c r="E20" s="49" t="s">
        <v>94</v>
      </c>
      <c r="F20" s="50"/>
      <c r="G20" s="51"/>
      <c r="H20" s="50"/>
      <c r="I20" s="48"/>
      <c r="J20" s="50"/>
      <c r="K20" s="52"/>
      <c r="L20" s="53"/>
      <c r="M20" s="53"/>
      <c r="N20" s="53"/>
      <c r="O20" s="53"/>
      <c r="P20" s="54"/>
      <c r="Q20" s="65"/>
    </row>
    <row r="21" spans="1:17" ht="12.75" outlineLevel="2">
      <c r="A21" s="11"/>
      <c r="B21" s="32"/>
      <c r="C21" s="32"/>
      <c r="D21" s="55" t="s">
        <v>3</v>
      </c>
      <c r="E21" s="56">
        <v>1</v>
      </c>
      <c r="F21" s="135">
        <v>275313511</v>
      </c>
      <c r="G21" s="123" t="s">
        <v>131</v>
      </c>
      <c r="H21" s="59">
        <v>0.096</v>
      </c>
      <c r="I21" s="102" t="s">
        <v>127</v>
      </c>
      <c r="J21" s="127"/>
      <c r="K21" s="62">
        <f>J21*H21</f>
        <v>0</v>
      </c>
      <c r="L21" s="63">
        <f>IF(D21="S",K21,"")</f>
      </c>
      <c r="M21" s="61">
        <f>IF(OR(D21="P",D21="U"),K21,"")</f>
        <v>0</v>
      </c>
      <c r="N21" s="61">
        <f>IF(D21="H",K21,"")</f>
      </c>
      <c r="O21" s="61">
        <f>IF(D21="V",K21,"")</f>
      </c>
      <c r="P21" s="64">
        <v>21</v>
      </c>
      <c r="Q21" s="65"/>
    </row>
    <row r="22" spans="1:17" ht="12.75" outlineLevel="2">
      <c r="A22" s="11"/>
      <c r="B22" s="32"/>
      <c r="C22" s="41"/>
      <c r="D22" s="41"/>
      <c r="E22" s="41"/>
      <c r="F22" s="41"/>
      <c r="G22" s="42" t="s">
        <v>132</v>
      </c>
      <c r="H22" s="41"/>
      <c r="I22" s="43"/>
      <c r="J22" s="41"/>
      <c r="K22" s="41"/>
      <c r="L22" s="44"/>
      <c r="M22" s="44"/>
      <c r="N22" s="44"/>
      <c r="O22" s="44"/>
      <c r="P22" s="45"/>
      <c r="Q22" s="65"/>
    </row>
    <row r="23" spans="1:17" ht="12.75" outlineLevel="2">
      <c r="A23" s="11"/>
      <c r="B23" s="32"/>
      <c r="C23" s="32"/>
      <c r="D23" s="130"/>
      <c r="E23" s="130"/>
      <c r="F23" s="130"/>
      <c r="G23" s="131"/>
      <c r="H23" s="130"/>
      <c r="I23" s="132"/>
      <c r="J23" s="130"/>
      <c r="K23" s="130"/>
      <c r="L23" s="133"/>
      <c r="M23" s="133"/>
      <c r="N23" s="133"/>
      <c r="O23" s="133"/>
      <c r="P23" s="134"/>
      <c r="Q23" s="65"/>
    </row>
    <row r="24" spans="1:17" ht="15">
      <c r="A24" s="11"/>
      <c r="B24" s="103" t="s">
        <v>14</v>
      </c>
      <c r="C24" s="26"/>
      <c r="D24" s="27" t="s">
        <v>1</v>
      </c>
      <c r="E24" s="26"/>
      <c r="F24" s="26"/>
      <c r="G24" s="28" t="s">
        <v>103</v>
      </c>
      <c r="H24" s="26"/>
      <c r="I24" s="27"/>
      <c r="J24" s="26"/>
      <c r="K24" s="29">
        <f>SUMIF(D25:D32,"O",K25:K32)</f>
        <v>0</v>
      </c>
      <c r="L24" s="30">
        <f>SUMIF(D25:D32,"O",L25:L32)</f>
        <v>0</v>
      </c>
      <c r="M24" s="30">
        <f>SUMIF(D25:D32,"O",M25:M32)</f>
        <v>0</v>
      </c>
      <c r="N24" s="30">
        <f>SUMIF(D25:D32,"O",N25:N32)</f>
        <v>0</v>
      </c>
      <c r="O24" s="30">
        <f>SUMIF(D25:D32,"O",O25:O32)</f>
        <v>0</v>
      </c>
      <c r="P24" s="31">
        <f>SUMIF(D25:D32,"O",P25:P32)</f>
        <v>0</v>
      </c>
      <c r="Q24" s="32"/>
    </row>
    <row r="25" spans="1:17" ht="12.75" outlineLevel="1">
      <c r="A25" s="11"/>
      <c r="B25" s="33"/>
      <c r="C25" s="34">
        <v>1</v>
      </c>
      <c r="D25" s="35" t="s">
        <v>2</v>
      </c>
      <c r="E25" s="36"/>
      <c r="F25" s="36" t="s">
        <v>19</v>
      </c>
      <c r="G25" s="37" t="s">
        <v>119</v>
      </c>
      <c r="H25" s="36"/>
      <c r="I25" s="35"/>
      <c r="J25" s="36"/>
      <c r="K25" s="38">
        <f>SUBTOTAL(9,K26:K28)</f>
        <v>0</v>
      </c>
      <c r="L25" s="39">
        <f>SUBTOTAL(9,L26:L28)</f>
        <v>0</v>
      </c>
      <c r="M25" s="39">
        <f>SUBTOTAL(9,M26:M28)</f>
        <v>0</v>
      </c>
      <c r="N25" s="39">
        <f>SUBTOTAL(9,N26:N28)</f>
        <v>0</v>
      </c>
      <c r="O25" s="39">
        <f>SUBTOTAL(9,O26:O28)</f>
        <v>0</v>
      </c>
      <c r="P25" s="40">
        <f>SUMPRODUCT(P26:P28,K26:K28)/100</f>
        <v>0</v>
      </c>
      <c r="Q25" s="32"/>
    </row>
    <row r="26" spans="1:17" ht="12.75" outlineLevel="2">
      <c r="A26" s="11"/>
      <c r="B26" s="33"/>
      <c r="C26" s="47"/>
      <c r="D26" s="48"/>
      <c r="E26" s="49" t="s">
        <v>94</v>
      </c>
      <c r="F26" s="50"/>
      <c r="G26" s="51"/>
      <c r="H26" s="50"/>
      <c r="I26" s="48"/>
      <c r="J26" s="50"/>
      <c r="K26" s="52"/>
      <c r="L26" s="53"/>
      <c r="M26" s="53"/>
      <c r="N26" s="53"/>
      <c r="O26" s="53"/>
      <c r="P26" s="54"/>
      <c r="Q26" s="32"/>
    </row>
    <row r="27" spans="1:17" s="46" customFormat="1" ht="25.5" outlineLevel="2">
      <c r="A27" s="41"/>
      <c r="B27" s="41"/>
      <c r="C27" s="41"/>
      <c r="D27" s="55" t="s">
        <v>3</v>
      </c>
      <c r="E27" s="56">
        <v>1</v>
      </c>
      <c r="F27" s="57" t="s">
        <v>102</v>
      </c>
      <c r="G27" s="101" t="s">
        <v>118</v>
      </c>
      <c r="H27" s="59">
        <v>155.25</v>
      </c>
      <c r="I27" s="60" t="s">
        <v>11</v>
      </c>
      <c r="J27" s="128"/>
      <c r="K27" s="62">
        <f>H27*J27</f>
        <v>0</v>
      </c>
      <c r="L27" s="63">
        <f>IF(D27="S",K27,"")</f>
      </c>
      <c r="M27" s="61">
        <f>IF(OR(D27="P",D27="U"),K27,"")</f>
        <v>0</v>
      </c>
      <c r="N27" s="61">
        <f>IF(D27="H",K27,"")</f>
      </c>
      <c r="O27" s="61">
        <f>IF(D27="V",K27,"")</f>
      </c>
      <c r="P27" s="64">
        <v>21</v>
      </c>
      <c r="Q27" s="41"/>
    </row>
    <row r="28" spans="1:17" s="46" customFormat="1" ht="11.25" outlineLevel="2">
      <c r="A28" s="41"/>
      <c r="B28" s="41"/>
      <c r="C28" s="41"/>
      <c r="D28" s="41"/>
      <c r="E28" s="41"/>
      <c r="F28" s="41"/>
      <c r="G28" s="42" t="s">
        <v>119</v>
      </c>
      <c r="H28" s="41"/>
      <c r="I28" s="43"/>
      <c r="J28" s="41"/>
      <c r="K28" s="41"/>
      <c r="L28" s="44"/>
      <c r="M28" s="44"/>
      <c r="N28" s="44"/>
      <c r="O28" s="44"/>
      <c r="P28" s="45"/>
      <c r="Q28" s="41"/>
    </row>
    <row r="29" spans="1:17" ht="12.75" outlineLevel="1">
      <c r="A29" s="11"/>
      <c r="B29" s="33"/>
      <c r="C29" s="34" t="s">
        <v>17</v>
      </c>
      <c r="D29" s="35" t="s">
        <v>2</v>
      </c>
      <c r="E29" s="36"/>
      <c r="F29" s="36" t="s">
        <v>27</v>
      </c>
      <c r="G29" s="37" t="s">
        <v>78</v>
      </c>
      <c r="H29" s="36"/>
      <c r="I29" s="35"/>
      <c r="J29" s="36"/>
      <c r="K29" s="38">
        <f>SUBTOTAL(9,K30:K32)</f>
        <v>0</v>
      </c>
      <c r="L29" s="39">
        <f>SUBTOTAL(9,L30:L32)</f>
        <v>0</v>
      </c>
      <c r="M29" s="39">
        <f>SUBTOTAL(9,M30:M32)</f>
        <v>0</v>
      </c>
      <c r="N29" s="39">
        <f>SUBTOTAL(9,N30:N32)</f>
        <v>0</v>
      </c>
      <c r="O29" s="39">
        <f>SUBTOTAL(9,O30:O32)</f>
        <v>0</v>
      </c>
      <c r="P29" s="40">
        <f>SUMPRODUCT(P30:P32,K30:K32)/100</f>
        <v>0</v>
      </c>
      <c r="Q29" s="32"/>
    </row>
    <row r="30" spans="1:17" ht="12.75" outlineLevel="2">
      <c r="A30" s="11"/>
      <c r="B30" s="33"/>
      <c r="C30" s="47"/>
      <c r="D30" s="48"/>
      <c r="E30" s="49" t="s">
        <v>94</v>
      </c>
      <c r="F30" s="50"/>
      <c r="G30" s="51"/>
      <c r="H30" s="50"/>
      <c r="I30" s="48"/>
      <c r="J30" s="50"/>
      <c r="K30" s="52"/>
      <c r="L30" s="53"/>
      <c r="M30" s="53"/>
      <c r="N30" s="53"/>
      <c r="O30" s="53"/>
      <c r="P30" s="54"/>
      <c r="Q30" s="32"/>
    </row>
    <row r="31" spans="1:17" ht="12.75" outlineLevel="2">
      <c r="A31" s="11"/>
      <c r="B31" s="32"/>
      <c r="C31" s="32"/>
      <c r="D31" s="55" t="s">
        <v>5</v>
      </c>
      <c r="E31" s="56">
        <v>1</v>
      </c>
      <c r="F31" s="57" t="s">
        <v>32</v>
      </c>
      <c r="G31" s="58" t="s">
        <v>91</v>
      </c>
      <c r="H31" s="59">
        <v>6671.179468</v>
      </c>
      <c r="I31" s="60" t="s">
        <v>0</v>
      </c>
      <c r="J31" s="128"/>
      <c r="K31" s="62">
        <f>H31*J31</f>
        <v>0</v>
      </c>
      <c r="L31" s="63">
        <f>IF(D31="S",K31,"")</f>
      </c>
      <c r="M31" s="61">
        <f>IF(OR(D31="P",D31="U"),K31,"")</f>
      </c>
      <c r="N31" s="61">
        <f>IF(D31="H",K31,"")</f>
      </c>
      <c r="O31" s="61">
        <f>IF(D31="V",K31,"")</f>
        <v>0</v>
      </c>
      <c r="P31" s="64">
        <v>21</v>
      </c>
      <c r="Q31" s="65"/>
    </row>
    <row r="32" spans="1:17" ht="12.75" outlineLevel="2">
      <c r="A32" s="11"/>
      <c r="B32" s="32"/>
      <c r="C32" s="32"/>
      <c r="D32" s="55" t="s">
        <v>5</v>
      </c>
      <c r="E32" s="56">
        <v>2</v>
      </c>
      <c r="F32" s="57" t="s">
        <v>32</v>
      </c>
      <c r="G32" s="58" t="s">
        <v>93</v>
      </c>
      <c r="H32" s="59">
        <v>6671.179468</v>
      </c>
      <c r="I32" s="60" t="s">
        <v>0</v>
      </c>
      <c r="J32" s="128"/>
      <c r="K32" s="62">
        <f>H32*J32</f>
        <v>0</v>
      </c>
      <c r="L32" s="63">
        <f>IF(D32="S",K32,"")</f>
      </c>
      <c r="M32" s="61">
        <f>IF(OR(D32="P",D32="U"),K32,"")</f>
      </c>
      <c r="N32" s="61">
        <f>IF(D32="H",K32,"")</f>
      </c>
      <c r="O32" s="61">
        <f>IF(D32="V",K32,"")</f>
        <v>0</v>
      </c>
      <c r="P32" s="64">
        <v>21</v>
      </c>
      <c r="Q32" s="65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24"/>
      <c r="J33" s="11"/>
      <c r="K33" s="11"/>
      <c r="L33" s="12"/>
      <c r="M33" s="12"/>
      <c r="N33" s="12"/>
      <c r="O33" s="12"/>
      <c r="P33" s="13"/>
      <c r="Q33" s="11"/>
    </row>
    <row r="34" spans="1:17" ht="15">
      <c r="A34" s="11"/>
      <c r="B34" s="103" t="s">
        <v>15</v>
      </c>
      <c r="C34" s="104"/>
      <c r="D34" s="105" t="s">
        <v>1</v>
      </c>
      <c r="E34" s="104"/>
      <c r="F34" s="104"/>
      <c r="G34" s="106" t="s">
        <v>104</v>
      </c>
      <c r="H34" s="104"/>
      <c r="I34" s="105"/>
      <c r="J34" s="104"/>
      <c r="K34" s="107">
        <f>SUMIF(D35:D66,"O",K35:K66)</f>
        <v>0</v>
      </c>
      <c r="L34" s="108">
        <f>SUMIF(D35:D66,"O",L35:L66)</f>
        <v>0</v>
      </c>
      <c r="M34" s="108">
        <f>SUMIF(D35:D66,"O",M35:M66)</f>
        <v>0</v>
      </c>
      <c r="N34" s="108">
        <f>SUMIF(D35:D66,"O",N35:N66)</f>
        <v>0</v>
      </c>
      <c r="O34" s="108">
        <f>SUMIF(D35:D66,"O",O35:O66)</f>
        <v>0</v>
      </c>
      <c r="P34" s="109">
        <f>SUMIF(D35:D66,"O",P35:P66)</f>
        <v>0</v>
      </c>
      <c r="Q34" s="32"/>
    </row>
    <row r="35" spans="1:17" ht="12.75" outlineLevel="1">
      <c r="A35" s="11"/>
      <c r="B35" s="33"/>
      <c r="C35" s="34" t="s">
        <v>16</v>
      </c>
      <c r="D35" s="35" t="s">
        <v>2</v>
      </c>
      <c r="E35" s="36"/>
      <c r="F35" s="36" t="s">
        <v>23</v>
      </c>
      <c r="G35" s="37" t="s">
        <v>89</v>
      </c>
      <c r="H35" s="36"/>
      <c r="I35" s="35"/>
      <c r="J35" s="36"/>
      <c r="K35" s="38">
        <f>SUBTOTAL(9,K36:K42)</f>
        <v>0</v>
      </c>
      <c r="L35" s="39">
        <f>SUBTOTAL(9,L36:L42)</f>
        <v>0</v>
      </c>
      <c r="M35" s="39">
        <f>SUBTOTAL(9,M36:M42)</f>
        <v>0</v>
      </c>
      <c r="N35" s="39">
        <f>SUBTOTAL(9,N36:N42)</f>
        <v>0</v>
      </c>
      <c r="O35" s="39">
        <f>SUBTOTAL(9,O36:O42)</f>
        <v>0</v>
      </c>
      <c r="P35" s="40">
        <f>SUMPRODUCT(P36:P42,K36:K42)/100</f>
        <v>0</v>
      </c>
      <c r="Q35" s="32"/>
    </row>
    <row r="36" spans="1:17" ht="12.75" outlineLevel="2">
      <c r="A36" s="11"/>
      <c r="B36" s="33"/>
      <c r="C36" s="47"/>
      <c r="D36" s="48"/>
      <c r="E36" s="49" t="s">
        <v>94</v>
      </c>
      <c r="F36" s="50"/>
      <c r="G36" s="51"/>
      <c r="H36" s="50"/>
      <c r="I36" s="48"/>
      <c r="J36" s="50"/>
      <c r="K36" s="52"/>
      <c r="L36" s="53"/>
      <c r="M36" s="53"/>
      <c r="N36" s="53"/>
      <c r="O36" s="53"/>
      <c r="P36" s="54"/>
      <c r="Q36" s="32"/>
    </row>
    <row r="37" spans="1:17" ht="12.75" outlineLevel="2">
      <c r="A37" s="11"/>
      <c r="B37" s="32"/>
      <c r="C37" s="32"/>
      <c r="D37" s="122" t="s">
        <v>4</v>
      </c>
      <c r="E37" s="125">
        <v>1</v>
      </c>
      <c r="F37" s="126" t="s">
        <v>106</v>
      </c>
      <c r="G37" s="123" t="s">
        <v>114</v>
      </c>
      <c r="H37" s="119">
        <v>2</v>
      </c>
      <c r="I37" s="122" t="s">
        <v>28</v>
      </c>
      <c r="J37" s="129"/>
      <c r="K37" s="62">
        <f>H37*J37</f>
        <v>0</v>
      </c>
      <c r="L37" s="63">
        <f>IF(D37="S",K37,"")</f>
        <v>0</v>
      </c>
      <c r="M37" s="61">
        <f>IF(OR(D37="P",D37="U"),K37,"")</f>
      </c>
      <c r="N37" s="61">
        <f>IF(D37="H",K37,"")</f>
      </c>
      <c r="O37" s="61">
        <f>IF(D37="V",K37,"")</f>
      </c>
      <c r="P37" s="64">
        <v>21</v>
      </c>
      <c r="Q37" s="65"/>
    </row>
    <row r="38" spans="1:17" ht="12.75" outlineLevel="2">
      <c r="A38" s="11"/>
      <c r="B38" s="32"/>
      <c r="C38" s="41"/>
      <c r="D38" s="120"/>
      <c r="E38" s="120"/>
      <c r="F38" s="120"/>
      <c r="G38" s="42" t="s">
        <v>113</v>
      </c>
      <c r="H38" s="117"/>
      <c r="I38" s="118"/>
      <c r="J38" s="120"/>
      <c r="K38" s="41"/>
      <c r="L38" s="44"/>
      <c r="M38" s="44"/>
      <c r="N38" s="44"/>
      <c r="O38" s="44"/>
      <c r="P38" s="45"/>
      <c r="Q38" s="65"/>
    </row>
    <row r="39" spans="1:17" ht="12.75" outlineLevel="2">
      <c r="A39" s="11"/>
      <c r="B39" s="32"/>
      <c r="C39" s="41"/>
      <c r="D39" s="122" t="s">
        <v>4</v>
      </c>
      <c r="E39" s="125">
        <v>2</v>
      </c>
      <c r="F39" s="126" t="s">
        <v>106</v>
      </c>
      <c r="G39" s="123" t="s">
        <v>117</v>
      </c>
      <c r="H39" s="119">
        <v>6</v>
      </c>
      <c r="I39" s="122" t="s">
        <v>28</v>
      </c>
      <c r="J39" s="129"/>
      <c r="K39" s="62">
        <f>H39*J39</f>
        <v>0</v>
      </c>
      <c r="L39" s="63">
        <f>IF(D39="S",K39,"")</f>
        <v>0</v>
      </c>
      <c r="M39" s="61">
        <f>IF(OR(D39="P",D39="U"),K39,"")</f>
      </c>
      <c r="N39" s="61">
        <f>IF(D39="H",K39,"")</f>
      </c>
      <c r="O39" s="61">
        <f>IF(D39="V",K39,"")</f>
      </c>
      <c r="P39" s="64">
        <v>21</v>
      </c>
      <c r="Q39" s="65"/>
    </row>
    <row r="40" spans="1:17" ht="12.75" outlineLevel="2">
      <c r="A40" s="11"/>
      <c r="B40" s="32"/>
      <c r="C40" s="41"/>
      <c r="D40" s="120"/>
      <c r="E40" s="120"/>
      <c r="F40" s="120"/>
      <c r="G40" s="42" t="s">
        <v>113</v>
      </c>
      <c r="H40" s="117"/>
      <c r="I40" s="118"/>
      <c r="J40" s="120"/>
      <c r="K40" s="41"/>
      <c r="L40" s="44"/>
      <c r="M40" s="44"/>
      <c r="N40" s="44"/>
      <c r="O40" s="44"/>
      <c r="P40" s="45"/>
      <c r="Q40" s="65"/>
    </row>
    <row r="41" spans="1:17" ht="12.75" outlineLevel="2">
      <c r="A41" s="11"/>
      <c r="B41" s="32"/>
      <c r="C41" s="32"/>
      <c r="D41" s="122" t="s">
        <v>3</v>
      </c>
      <c r="E41" s="125">
        <v>3</v>
      </c>
      <c r="F41" s="126" t="s">
        <v>54</v>
      </c>
      <c r="G41" s="123" t="s">
        <v>107</v>
      </c>
      <c r="H41" s="119">
        <v>8</v>
      </c>
      <c r="I41" s="122" t="s">
        <v>28</v>
      </c>
      <c r="J41" s="129"/>
      <c r="K41" s="62">
        <f>H41*J41</f>
        <v>0</v>
      </c>
      <c r="L41" s="63">
        <f>IF(D41="S",K41,"")</f>
      </c>
      <c r="M41" s="61">
        <f>IF(OR(D41="P",D41="U"),K41,"")</f>
        <v>0</v>
      </c>
      <c r="N41" s="61">
        <f>IF(D41="H",K41,"")</f>
      </c>
      <c r="O41" s="61">
        <f>IF(D41="V",K41,"")</f>
      </c>
      <c r="P41" s="64">
        <v>21</v>
      </c>
      <c r="Q41" s="65"/>
    </row>
    <row r="42" spans="1:17" ht="12.75" outlineLevel="2">
      <c r="A42" s="11"/>
      <c r="B42" s="32"/>
      <c r="C42" s="41"/>
      <c r="D42" s="41"/>
      <c r="E42" s="41"/>
      <c r="F42" s="41"/>
      <c r="G42" s="42" t="s">
        <v>113</v>
      </c>
      <c r="H42" s="117"/>
      <c r="I42" s="118"/>
      <c r="J42" s="41"/>
      <c r="K42" s="41"/>
      <c r="L42" s="44"/>
      <c r="M42" s="44"/>
      <c r="N42" s="44"/>
      <c r="O42" s="44"/>
      <c r="P42" s="45"/>
      <c r="Q42" s="65"/>
    </row>
    <row r="43" spans="1:17" ht="12.75" outlineLevel="2">
      <c r="A43" s="11"/>
      <c r="B43" s="32"/>
      <c r="C43" s="34" t="s">
        <v>16</v>
      </c>
      <c r="D43" s="35" t="s">
        <v>2</v>
      </c>
      <c r="E43" s="36"/>
      <c r="F43" s="36" t="s">
        <v>23</v>
      </c>
      <c r="G43" s="37" t="s">
        <v>108</v>
      </c>
      <c r="H43" s="36"/>
      <c r="I43" s="35"/>
      <c r="J43" s="36"/>
      <c r="K43" s="38">
        <f>SUBTOTAL(9,K45:K61)</f>
        <v>0</v>
      </c>
      <c r="L43" s="39">
        <f>SUBTOTAL(9,L45:L61)</f>
        <v>0</v>
      </c>
      <c r="M43" s="39">
        <f>SUBTOTAL(9,M45:M61)</f>
        <v>0</v>
      </c>
      <c r="N43" s="39">
        <f>SUBTOTAL(9,N45:N61)</f>
        <v>0</v>
      </c>
      <c r="O43" s="39">
        <f>SUBTOTAL(9,O45:O61)</f>
        <v>0</v>
      </c>
      <c r="P43" s="40">
        <f>SUMPRODUCT(P45:P62,K45:K62)/100</f>
        <v>0</v>
      </c>
      <c r="Q43" s="65"/>
    </row>
    <row r="44" spans="1:17" ht="12.75" outlineLevel="2">
      <c r="A44" s="11"/>
      <c r="B44" s="32"/>
      <c r="C44" s="47"/>
      <c r="D44" s="48"/>
      <c r="E44" s="49"/>
      <c r="F44" s="50"/>
      <c r="G44" s="51"/>
      <c r="H44" s="50"/>
      <c r="I44" s="48"/>
      <c r="J44" s="50"/>
      <c r="K44" s="52"/>
      <c r="L44" s="52"/>
      <c r="M44" s="52"/>
      <c r="N44" s="52"/>
      <c r="O44" s="52"/>
      <c r="P44" s="54"/>
      <c r="Q44" s="65"/>
    </row>
    <row r="45" spans="1:17" ht="12.75" outlineLevel="2">
      <c r="A45" s="11"/>
      <c r="B45" s="32"/>
      <c r="C45" s="32"/>
      <c r="D45" s="55" t="s">
        <v>3</v>
      </c>
      <c r="E45" s="56">
        <v>1</v>
      </c>
      <c r="F45" s="57" t="s">
        <v>106</v>
      </c>
      <c r="G45" s="123" t="s">
        <v>123</v>
      </c>
      <c r="H45" s="59">
        <v>1</v>
      </c>
      <c r="I45" s="60" t="s">
        <v>43</v>
      </c>
      <c r="J45" s="129"/>
      <c r="K45" s="62">
        <f>H45*J45</f>
        <v>0</v>
      </c>
      <c r="L45" s="63">
        <f>IF(D45="S",K45,"")</f>
      </c>
      <c r="M45" s="61">
        <f>IF(OR(D45="P",D45="U"),K45,"")</f>
        <v>0</v>
      </c>
      <c r="N45" s="61">
        <f>IF(D45="H",K45,"")</f>
      </c>
      <c r="O45" s="61">
        <f>IF(D45="V",K45,"")</f>
      </c>
      <c r="P45" s="64">
        <v>21</v>
      </c>
      <c r="Q45" s="65"/>
    </row>
    <row r="46" spans="1:17" ht="12.75" outlineLevel="2">
      <c r="A46" s="11"/>
      <c r="B46" s="32"/>
      <c r="C46" s="41"/>
      <c r="D46" s="41"/>
      <c r="E46" s="41"/>
      <c r="F46" s="41"/>
      <c r="G46" s="42" t="s">
        <v>113</v>
      </c>
      <c r="H46" s="120"/>
      <c r="I46" s="43"/>
      <c r="J46" s="120"/>
      <c r="K46" s="41"/>
      <c r="L46" s="44"/>
      <c r="M46" s="44"/>
      <c r="N46" s="44"/>
      <c r="O46" s="44"/>
      <c r="P46" s="45"/>
      <c r="Q46" s="65"/>
    </row>
    <row r="47" spans="1:17" ht="25.5" outlineLevel="2">
      <c r="A47" s="11"/>
      <c r="B47" s="32"/>
      <c r="C47" s="32"/>
      <c r="D47" s="55" t="s">
        <v>4</v>
      </c>
      <c r="E47" s="56">
        <v>2</v>
      </c>
      <c r="F47" s="57" t="s">
        <v>106</v>
      </c>
      <c r="G47" s="123" t="s">
        <v>116</v>
      </c>
      <c r="H47" s="119">
        <v>1</v>
      </c>
      <c r="I47" s="102" t="s">
        <v>28</v>
      </c>
      <c r="J47" s="129"/>
      <c r="K47" s="62">
        <f>H47*J47</f>
        <v>0</v>
      </c>
      <c r="L47" s="63">
        <f>IF(D47="S",K47,"")</f>
        <v>0</v>
      </c>
      <c r="M47" s="61">
        <f>IF(OR(D47="P",D47="U"),K47,"")</f>
      </c>
      <c r="N47" s="61">
        <f>IF(D47="H",K47,"")</f>
      </c>
      <c r="O47" s="61">
        <f>IF(D47="V",K47,"")</f>
      </c>
      <c r="P47" s="64">
        <v>21</v>
      </c>
      <c r="Q47" s="65"/>
    </row>
    <row r="48" spans="1:17" ht="12.75" outlineLevel="2">
      <c r="A48" s="11"/>
      <c r="B48" s="32"/>
      <c r="C48" s="41"/>
      <c r="D48" s="41"/>
      <c r="E48" s="41"/>
      <c r="F48" s="41"/>
      <c r="G48" s="42" t="s">
        <v>113</v>
      </c>
      <c r="H48" s="120"/>
      <c r="I48" s="43"/>
      <c r="J48" s="120"/>
      <c r="K48" s="41"/>
      <c r="L48" s="44"/>
      <c r="M48" s="44"/>
      <c r="N48" s="44"/>
      <c r="O48" s="44"/>
      <c r="P48" s="45"/>
      <c r="Q48" s="65"/>
    </row>
    <row r="49" spans="1:17" ht="12.75" outlineLevel="2">
      <c r="A49" s="11"/>
      <c r="B49" s="32"/>
      <c r="C49" s="32"/>
      <c r="D49" s="55" t="s">
        <v>4</v>
      </c>
      <c r="E49" s="56">
        <v>3</v>
      </c>
      <c r="F49" s="57" t="s">
        <v>106</v>
      </c>
      <c r="G49" s="101" t="s">
        <v>115</v>
      </c>
      <c r="H49" s="119">
        <v>2</v>
      </c>
      <c r="I49" s="102" t="s">
        <v>28</v>
      </c>
      <c r="J49" s="129"/>
      <c r="K49" s="62">
        <f>H49*J49</f>
        <v>0</v>
      </c>
      <c r="L49" s="63">
        <f>IF(D49="S",K49,"")</f>
        <v>0</v>
      </c>
      <c r="M49" s="61">
        <f>IF(OR(D49="P",D49="U"),K49,"")</f>
      </c>
      <c r="N49" s="61">
        <f>IF(D49="H",K49,"")</f>
      </c>
      <c r="O49" s="61">
        <f>IF(D49="V",K49,"")</f>
      </c>
      <c r="P49" s="64">
        <v>21</v>
      </c>
      <c r="Q49" s="65"/>
    </row>
    <row r="50" spans="1:17" ht="12.75" outlineLevel="2">
      <c r="A50" s="11"/>
      <c r="B50" s="32"/>
      <c r="C50" s="41"/>
      <c r="D50" s="41"/>
      <c r="E50" s="41"/>
      <c r="F50" s="41"/>
      <c r="G50" s="42" t="s">
        <v>113</v>
      </c>
      <c r="H50" s="120"/>
      <c r="I50" s="43"/>
      <c r="J50" s="120"/>
      <c r="K50" s="41"/>
      <c r="L50" s="44"/>
      <c r="M50" s="44"/>
      <c r="N50" s="44"/>
      <c r="O50" s="44"/>
      <c r="P50" s="45"/>
      <c r="Q50" s="65"/>
    </row>
    <row r="51" spans="1:17" ht="12.75" outlineLevel="2">
      <c r="A51" s="11"/>
      <c r="B51" s="32"/>
      <c r="C51" s="41"/>
      <c r="D51" s="55" t="s">
        <v>4</v>
      </c>
      <c r="E51" s="56">
        <v>4</v>
      </c>
      <c r="F51" s="57" t="s">
        <v>106</v>
      </c>
      <c r="G51" s="101" t="s">
        <v>109</v>
      </c>
      <c r="H51" s="119">
        <v>2</v>
      </c>
      <c r="I51" s="102" t="s">
        <v>28</v>
      </c>
      <c r="J51" s="129"/>
      <c r="K51" s="62">
        <f>H51*J51</f>
        <v>0</v>
      </c>
      <c r="L51" s="63">
        <f>IF(D51="S",K51,"")</f>
        <v>0</v>
      </c>
      <c r="M51" s="61">
        <f>IF(OR(D51="P",D51="U"),K51,"")</f>
      </c>
      <c r="N51" s="61">
        <f>IF(D51="H",K51,"")</f>
      </c>
      <c r="O51" s="61">
        <f>IF(D51="V",K51,"")</f>
      </c>
      <c r="P51" s="64">
        <v>21</v>
      </c>
      <c r="Q51" s="65"/>
    </row>
    <row r="52" spans="1:17" ht="12.75" outlineLevel="2">
      <c r="A52" s="11"/>
      <c r="B52" s="32"/>
      <c r="C52" s="41"/>
      <c r="D52" s="41"/>
      <c r="E52" s="41"/>
      <c r="F52" s="41"/>
      <c r="G52" s="42" t="s">
        <v>113</v>
      </c>
      <c r="H52" s="120"/>
      <c r="I52" s="43"/>
      <c r="J52" s="120"/>
      <c r="K52" s="41"/>
      <c r="L52" s="44"/>
      <c r="M52" s="44"/>
      <c r="N52" s="44"/>
      <c r="O52" s="44"/>
      <c r="P52" s="45"/>
      <c r="Q52" s="65"/>
    </row>
    <row r="53" spans="1:17" ht="12.75" outlineLevel="2">
      <c r="A53" s="11"/>
      <c r="B53" s="32"/>
      <c r="C53" s="41"/>
      <c r="D53" s="55" t="s">
        <v>4</v>
      </c>
      <c r="E53" s="56">
        <v>5</v>
      </c>
      <c r="F53" s="57" t="s">
        <v>106</v>
      </c>
      <c r="G53" s="101" t="s">
        <v>112</v>
      </c>
      <c r="H53" s="119">
        <v>3</v>
      </c>
      <c r="I53" s="102" t="s">
        <v>28</v>
      </c>
      <c r="J53" s="129"/>
      <c r="K53" s="62">
        <f>H53*J53</f>
        <v>0</v>
      </c>
      <c r="L53" s="63">
        <f>IF(D53="S",K53,"")</f>
        <v>0</v>
      </c>
      <c r="M53" s="61">
        <f>IF(OR(D53="P",D53="U"),K53,"")</f>
      </c>
      <c r="N53" s="61">
        <f>IF(D53="H",K53,"")</f>
      </c>
      <c r="O53" s="61">
        <f>IF(D53="V",K53,"")</f>
      </c>
      <c r="P53" s="64">
        <v>21</v>
      </c>
      <c r="Q53" s="65"/>
    </row>
    <row r="54" spans="1:17" ht="12.75" outlineLevel="2">
      <c r="A54" s="11"/>
      <c r="B54" s="32"/>
      <c r="C54" s="41"/>
      <c r="D54" s="41"/>
      <c r="E54" s="41"/>
      <c r="F54" s="41"/>
      <c r="G54" s="42" t="s">
        <v>113</v>
      </c>
      <c r="H54" s="120"/>
      <c r="I54" s="43"/>
      <c r="J54" s="120"/>
      <c r="K54" s="41"/>
      <c r="L54" s="44"/>
      <c r="M54" s="44"/>
      <c r="N54" s="44"/>
      <c r="O54" s="44"/>
      <c r="P54" s="45"/>
      <c r="Q54" s="65"/>
    </row>
    <row r="55" spans="1:17" ht="12.75" outlineLevel="2">
      <c r="A55" s="11"/>
      <c r="B55" s="32"/>
      <c r="C55" s="41"/>
      <c r="D55" s="55" t="s">
        <v>4</v>
      </c>
      <c r="E55" s="56">
        <v>6</v>
      </c>
      <c r="F55" s="57" t="s">
        <v>106</v>
      </c>
      <c r="G55" s="101" t="s">
        <v>111</v>
      </c>
      <c r="H55" s="119">
        <v>1</v>
      </c>
      <c r="I55" s="102" t="s">
        <v>28</v>
      </c>
      <c r="J55" s="129"/>
      <c r="K55" s="62">
        <f>H55*J55</f>
        <v>0</v>
      </c>
      <c r="L55" s="63">
        <f>IF(D55="S",K55,"")</f>
        <v>0</v>
      </c>
      <c r="M55" s="61">
        <f>IF(OR(D55="P",D55="U"),K55,"")</f>
      </c>
      <c r="N55" s="61">
        <f>IF(D55="H",K55,"")</f>
      </c>
      <c r="O55" s="61">
        <f>IF(D55="V",K55,"")</f>
      </c>
      <c r="P55" s="64">
        <v>21</v>
      </c>
      <c r="Q55" s="65"/>
    </row>
    <row r="56" spans="1:17" ht="12.75" outlineLevel="2">
      <c r="A56" s="11"/>
      <c r="B56" s="32"/>
      <c r="C56" s="41"/>
      <c r="D56" s="41"/>
      <c r="E56" s="41"/>
      <c r="F56" s="41"/>
      <c r="G56" s="42" t="s">
        <v>113</v>
      </c>
      <c r="H56" s="120"/>
      <c r="I56" s="43"/>
      <c r="J56" s="120"/>
      <c r="K56" s="41"/>
      <c r="L56" s="44"/>
      <c r="M56" s="44"/>
      <c r="N56" s="44"/>
      <c r="O56" s="44"/>
      <c r="P56" s="45"/>
      <c r="Q56" s="65"/>
    </row>
    <row r="57" spans="1:17" ht="12.75" outlineLevel="2">
      <c r="A57" s="11"/>
      <c r="B57" s="32"/>
      <c r="C57" s="41"/>
      <c r="D57" s="55" t="s">
        <v>4</v>
      </c>
      <c r="E57" s="56">
        <v>7</v>
      </c>
      <c r="F57" s="57" t="s">
        <v>106</v>
      </c>
      <c r="G57" s="101" t="s">
        <v>133</v>
      </c>
      <c r="H57" s="119">
        <v>2</v>
      </c>
      <c r="I57" s="102" t="s">
        <v>28</v>
      </c>
      <c r="J57" s="129"/>
      <c r="K57" s="62">
        <f>H57*J57</f>
        <v>0</v>
      </c>
      <c r="L57" s="63">
        <f>IF(D57="S",K57,"")</f>
        <v>0</v>
      </c>
      <c r="M57" s="61">
        <f>IF(OR(D57="P",D57="U"),K57,"")</f>
      </c>
      <c r="N57" s="61">
        <f>IF(D57="H",K57,"")</f>
      </c>
      <c r="O57" s="61">
        <f>IF(D57="V",K57,"")</f>
      </c>
      <c r="P57" s="64">
        <v>21</v>
      </c>
      <c r="Q57" s="65"/>
    </row>
    <row r="58" spans="1:17" ht="12.75" outlineLevel="2">
      <c r="A58" s="11"/>
      <c r="B58" s="32"/>
      <c r="C58" s="41"/>
      <c r="D58" s="41"/>
      <c r="E58" s="41"/>
      <c r="F58" s="41"/>
      <c r="G58" s="42" t="s">
        <v>113</v>
      </c>
      <c r="H58" s="120"/>
      <c r="I58" s="43"/>
      <c r="J58" s="120"/>
      <c r="K58" s="41"/>
      <c r="L58" s="44"/>
      <c r="M58" s="44"/>
      <c r="N58" s="44"/>
      <c r="O58" s="44"/>
      <c r="P58" s="45"/>
      <c r="Q58" s="65"/>
    </row>
    <row r="59" spans="1:17" ht="12.75" outlineLevel="2">
      <c r="A59" s="11"/>
      <c r="B59" s="32"/>
      <c r="C59" s="41"/>
      <c r="D59" s="55" t="s">
        <v>4</v>
      </c>
      <c r="E59" s="56">
        <v>8</v>
      </c>
      <c r="F59" s="57" t="s">
        <v>106</v>
      </c>
      <c r="G59" s="101" t="s">
        <v>110</v>
      </c>
      <c r="H59" s="119">
        <v>62</v>
      </c>
      <c r="I59" s="102" t="s">
        <v>6</v>
      </c>
      <c r="J59" s="129"/>
      <c r="K59" s="62">
        <f>H59*J59</f>
        <v>0</v>
      </c>
      <c r="L59" s="63">
        <f>IF(D59="S",K59,"")</f>
        <v>0</v>
      </c>
      <c r="M59" s="61">
        <f>IF(OR(D59="P",D59="U"),K59,"")</f>
      </c>
      <c r="N59" s="61">
        <f>IF(D59="H",K59,"")</f>
      </c>
      <c r="O59" s="61">
        <f>IF(D59="V",K59,"")</f>
      </c>
      <c r="P59" s="64">
        <v>21</v>
      </c>
      <c r="Q59" s="65"/>
    </row>
    <row r="60" spans="1:17" ht="12.75" outlineLevel="2">
      <c r="A60" s="11"/>
      <c r="B60" s="32"/>
      <c r="C60" s="41"/>
      <c r="D60" s="41"/>
      <c r="E60" s="41"/>
      <c r="F60" s="41"/>
      <c r="G60" s="42" t="s">
        <v>113</v>
      </c>
      <c r="H60" s="41"/>
      <c r="I60" s="43"/>
      <c r="J60" s="41"/>
      <c r="K60" s="41"/>
      <c r="L60" s="44"/>
      <c r="M60" s="44"/>
      <c r="N60" s="44"/>
      <c r="O60" s="44"/>
      <c r="P60" s="45"/>
      <c r="Q60" s="65"/>
    </row>
    <row r="61" spans="1:17" ht="12.75" outlineLevel="1">
      <c r="A61" s="11"/>
      <c r="B61" s="33"/>
      <c r="C61" s="41"/>
      <c r="D61" s="55" t="s">
        <v>4</v>
      </c>
      <c r="E61" s="56">
        <v>9</v>
      </c>
      <c r="F61" s="57" t="s">
        <v>106</v>
      </c>
      <c r="G61" s="101" t="s">
        <v>122</v>
      </c>
      <c r="H61" s="119">
        <v>1</v>
      </c>
      <c r="I61" s="102" t="s">
        <v>28</v>
      </c>
      <c r="J61" s="129"/>
      <c r="K61" s="62">
        <f>H61*J61</f>
        <v>0</v>
      </c>
      <c r="L61" s="63">
        <f>IF(D61="S",K61,"")</f>
        <v>0</v>
      </c>
      <c r="M61" s="61">
        <f>IF(OR(D61="P",D61="U"),K61,"")</f>
      </c>
      <c r="N61" s="61">
        <f>IF(D61="H",K61,"")</f>
      </c>
      <c r="O61" s="61">
        <f>IF(D61="V",K61,"")</f>
      </c>
      <c r="P61" s="64">
        <v>21</v>
      </c>
      <c r="Q61" s="32"/>
    </row>
    <row r="62" spans="1:17" ht="12.75" outlineLevel="2">
      <c r="A62" s="11"/>
      <c r="B62" s="33"/>
      <c r="D62" s="41"/>
      <c r="E62" s="41"/>
      <c r="F62" s="41"/>
      <c r="G62" s="42"/>
      <c r="H62" s="41"/>
      <c r="I62" s="43"/>
      <c r="J62" s="41"/>
      <c r="K62" s="41"/>
      <c r="L62" s="44"/>
      <c r="M62" s="44"/>
      <c r="N62" s="44"/>
      <c r="O62" s="44"/>
      <c r="P62" s="45"/>
      <c r="Q62" s="32"/>
    </row>
    <row r="63" spans="1:17" ht="12.75" outlineLevel="2">
      <c r="A63" s="11"/>
      <c r="B63" s="32"/>
      <c r="C63" s="110" t="s">
        <v>17</v>
      </c>
      <c r="D63" s="111" t="s">
        <v>2</v>
      </c>
      <c r="E63" s="112"/>
      <c r="F63" s="112" t="s">
        <v>27</v>
      </c>
      <c r="G63" s="113" t="s">
        <v>78</v>
      </c>
      <c r="H63" s="112"/>
      <c r="I63" s="111"/>
      <c r="J63" s="112"/>
      <c r="K63" s="114">
        <f>SUBTOTAL(9,K64:K66)</f>
        <v>0</v>
      </c>
      <c r="L63" s="115">
        <f>SUBTOTAL(9,L64:L66)</f>
        <v>0</v>
      </c>
      <c r="M63" s="115">
        <f>SUBTOTAL(9,M64:M66)</f>
        <v>0</v>
      </c>
      <c r="N63" s="115">
        <f>SUBTOTAL(9,N64:N66)</f>
        <v>0</v>
      </c>
      <c r="O63" s="115">
        <f>SUBTOTAL(9,O64:O66)</f>
        <v>0</v>
      </c>
      <c r="P63" s="116">
        <f>SUMPRODUCT(P64:P66,K64:K66)/100</f>
        <v>0</v>
      </c>
      <c r="Q63" s="65"/>
    </row>
    <row r="64" spans="1:17" ht="12.75" outlineLevel="2">
      <c r="A64" s="11"/>
      <c r="B64" s="32"/>
      <c r="C64" s="47"/>
      <c r="D64" s="48"/>
      <c r="E64" s="49" t="s">
        <v>94</v>
      </c>
      <c r="F64" s="50"/>
      <c r="G64" s="51"/>
      <c r="H64" s="50"/>
      <c r="I64" s="48"/>
      <c r="J64" s="50"/>
      <c r="K64" s="52"/>
      <c r="L64" s="53"/>
      <c r="M64" s="53"/>
      <c r="N64" s="53"/>
      <c r="O64" s="53"/>
      <c r="P64" s="54"/>
      <c r="Q64" s="65"/>
    </row>
    <row r="65" spans="1:17" ht="12.75">
      <c r="A65" s="11"/>
      <c r="B65" s="121"/>
      <c r="C65" s="11"/>
      <c r="D65" s="55" t="s">
        <v>5</v>
      </c>
      <c r="E65" s="56">
        <v>1</v>
      </c>
      <c r="F65" s="57" t="s">
        <v>32</v>
      </c>
      <c r="G65" s="58" t="s">
        <v>91</v>
      </c>
      <c r="H65" s="59">
        <v>202.50959999999998</v>
      </c>
      <c r="I65" s="60" t="s">
        <v>0</v>
      </c>
      <c r="J65" s="128"/>
      <c r="K65" s="62">
        <f>H65*J65</f>
        <v>0</v>
      </c>
      <c r="L65" s="63">
        <f>IF(D65="S",K65,"")</f>
      </c>
      <c r="M65" s="61">
        <f>IF(OR(D65="P",D65="U"),K65,"")</f>
      </c>
      <c r="N65" s="61">
        <f>IF(D65="H",K65,"")</f>
      </c>
      <c r="O65" s="61">
        <f>IF(D65="V",K65,"")</f>
        <v>0</v>
      </c>
      <c r="P65" s="64">
        <v>21</v>
      </c>
      <c r="Q65" s="11"/>
    </row>
    <row r="66" spans="4:16" ht="12.75">
      <c r="D66" s="55" t="s">
        <v>5</v>
      </c>
      <c r="E66" s="56">
        <v>2</v>
      </c>
      <c r="F66" s="57" t="s">
        <v>32</v>
      </c>
      <c r="G66" s="58" t="s">
        <v>93</v>
      </c>
      <c r="H66" s="59">
        <v>202.50959999999998</v>
      </c>
      <c r="I66" s="60" t="s">
        <v>0</v>
      </c>
      <c r="J66" s="128"/>
      <c r="K66" s="62">
        <f>H66*J66</f>
        <v>0</v>
      </c>
      <c r="L66" s="63">
        <f>IF(D66="S",K66,"")</f>
      </c>
      <c r="M66" s="61">
        <f>IF(OR(D66="P",D66="U"),K66,"")</f>
      </c>
      <c r="N66" s="61">
        <f>IF(D66="H",K66,"")</f>
      </c>
      <c r="O66" s="61">
        <f>IF(D66="V",K66,"")</f>
        <v>0</v>
      </c>
      <c r="P66" s="64">
        <v>21</v>
      </c>
    </row>
    <row r="67" spans="4:16" ht="12.75">
      <c r="D67" s="11"/>
      <c r="E67" s="11"/>
      <c r="F67" s="11"/>
      <c r="G67" s="11"/>
      <c r="H67" s="11"/>
      <c r="I67" s="24"/>
      <c r="J67" s="11"/>
      <c r="K67" s="11"/>
      <c r="L67" s="12"/>
      <c r="M67" s="12"/>
      <c r="N67" s="12"/>
      <c r="O67" s="12"/>
      <c r="P67" s="13"/>
    </row>
    <row r="68" spans="7:11" ht="12.75">
      <c r="G68" s="182" t="s">
        <v>39</v>
      </c>
      <c r="K68" s="124"/>
    </row>
    <row r="69" ht="12.75">
      <c r="G69" s="182" t="s">
        <v>135</v>
      </c>
    </row>
    <row r="70" ht="12.75"/>
    <row r="71" ht="12.75"/>
    <row r="72" ht="12.75"/>
    <row r="73" ht="12.75"/>
    <row r="74" ht="12.75"/>
  </sheetData>
  <sheetProtection/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/>
  <headerFooter alignWithMargins="0">
    <oddFooter>&amp;LST Systém 2005 -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Preckova</cp:lastModifiedBy>
  <cp:lastPrinted>2020-11-24T09:47:57Z</cp:lastPrinted>
  <dcterms:created xsi:type="dcterms:W3CDTF">2005-02-12T09:43:29Z</dcterms:created>
  <dcterms:modified xsi:type="dcterms:W3CDTF">2023-11-24T08:16:01Z</dcterms:modified>
  <cp:category/>
  <cp:version/>
  <cp:contentType/>
  <cp:contentStatus/>
  <cp:revision>1</cp:revision>
</cp:coreProperties>
</file>