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activeTab="1"/>
  </bookViews>
  <sheets>
    <sheet name="KrycíList" sheetId="1" r:id="rId1"/>
    <sheet name="Rozpočet" sheetId="2" r:id="rId2"/>
  </sheets>
  <definedNames>
    <definedName name="__MAIN__">'Rozpočet'!$A$2:$X$29</definedName>
    <definedName name="__MAIN1__">'KrycíList'!$A$1:$O$50</definedName>
    <definedName name="__MvymF__">'Rozpočet'!#REF!</definedName>
    <definedName name="__OobjF__">'Rozpočet'!$A$6:$X$29</definedName>
    <definedName name="__OoddF__">'Rozpočet'!$A$8:$X$13</definedName>
    <definedName name="__OradF__">'Rozpočet'!#REF!</definedName>
    <definedName name="_xlnm.Print_Titles" localSheetId="1">'Rozpočet'!$2:$5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<sst xmlns="http://schemas.openxmlformats.org/spreadsheetml/2006/main" count="373" uniqueCount="170">
  <si>
    <t>%</t>
  </si>
  <si>
    <t>B</t>
  </si>
  <si>
    <t>O</t>
  </si>
  <si>
    <t>P</t>
  </si>
  <si>
    <t>S</t>
  </si>
  <si>
    <t>V</t>
  </si>
  <si>
    <t>t</t>
  </si>
  <si>
    <t>Ř</t>
  </si>
  <si>
    <t>Dr</t>
  </si>
  <si>
    <t>Mj</t>
  </si>
  <si>
    <t>Mj</t>
  </si>
  <si>
    <t>m2</t>
  </si>
  <si>
    <t>m3</t>
  </si>
  <si>
    <t>000</t>
  </si>
  <si>
    <t>001</t>
  </si>
  <si>
    <t>003</t>
  </si>
  <si>
    <t>004</t>
  </si>
  <si>
    <t>792</t>
  </si>
  <si>
    <t>999</t>
  </si>
  <si>
    <t>Dph</t>
  </si>
  <si>
    <t>HSV</t>
  </si>
  <si>
    <t>HZS</t>
  </si>
  <si>
    <t>HZS</t>
  </si>
  <si>
    <t>MON</t>
  </si>
  <si>
    <t>OST</t>
  </si>
  <si>
    <t>Obj</t>
  </si>
  <si>
    <t>Odd</t>
  </si>
  <si>
    <t>PSV</t>
  </si>
  <si>
    <t>VRN</t>
  </si>
  <si>
    <t>kus</t>
  </si>
  <si>
    <t>.Hdr</t>
  </si>
  <si>
    <t>Dne:</t>
  </si>
  <si>
    <t>Druh</t>
  </si>
  <si>
    <t>Prir</t>
  </si>
  <si>
    <t>Název</t>
  </si>
  <si>
    <t>Oddíl</t>
  </si>
  <si>
    <t>Sazba</t>
  </si>
  <si>
    <t>Daň</t>
  </si>
  <si>
    <t>Celkem</t>
  </si>
  <si>
    <t>Celkem</t>
  </si>
  <si>
    <t>Datum:</t>
  </si>
  <si>
    <t>Objekt</t>
  </si>
  <si>
    <t>Zadání</t>
  </si>
  <si>
    <t>Základ</t>
  </si>
  <si>
    <t>soubor</t>
  </si>
  <si>
    <t>Dodávka</t>
  </si>
  <si>
    <t>Dodávka</t>
  </si>
  <si>
    <t>Název MJ</t>
  </si>
  <si>
    <t>Razítko:</t>
  </si>
  <si>
    <t>Sazba[%]</t>
  </si>
  <si>
    <t>Zakázka:</t>
  </si>
  <si>
    <t>Základna</t>
  </si>
  <si>
    <t>010101124</t>
  </si>
  <si>
    <t>010101126</t>
  </si>
  <si>
    <t>010101127</t>
  </si>
  <si>
    <t>162701105</t>
  </si>
  <si>
    <t>162701109</t>
  </si>
  <si>
    <t>167101101</t>
  </si>
  <si>
    <t>171201201</t>
  </si>
  <si>
    <t>171201211</t>
  </si>
  <si>
    <t>922101101</t>
  </si>
  <si>
    <t>Investor:</t>
  </si>
  <si>
    <t>Objednal:</t>
  </si>
  <si>
    <t>Sazba DPH</t>
  </si>
  <si>
    <t>URS2008/1</t>
  </si>
  <si>
    <t>Část:</t>
  </si>
  <si>
    <t>Řádek</t>
  </si>
  <si>
    <t>Náklady/MJ</t>
  </si>
  <si>
    <t>Typ oddílu</t>
  </si>
  <si>
    <t>Zpracoval:</t>
  </si>
  <si>
    <t>Cena celkem</t>
  </si>
  <si>
    <t>Projektant:</t>
  </si>
  <si>
    <t>Vypracoval:</t>
  </si>
  <si>
    <t>Částka</t>
  </si>
  <si>
    <t>Montáž</t>
  </si>
  <si>
    <t>Montáž</t>
  </si>
  <si>
    <t>Odsouhlasil:</t>
  </si>
  <si>
    <t>Název nákladu</t>
  </si>
  <si>
    <t>Název stavby:</t>
  </si>
  <si>
    <t>Ostatní náklady</t>
  </si>
  <si>
    <t>Množství</t>
  </si>
  <si>
    <t>Přirážky</t>
  </si>
  <si>
    <t>Přirážky</t>
  </si>
  <si>
    <t>Počet MJ</t>
  </si>
  <si>
    <t>přirážky</t>
  </si>
  <si>
    <t>Krycí list zadání</t>
  </si>
  <si>
    <t>Dílčí DPH</t>
  </si>
  <si>
    <t>Umístění:</t>
  </si>
  <si>
    <t>Číslo(SKP)</t>
  </si>
  <si>
    <t>Č. dodatku:</t>
  </si>
  <si>
    <t>Popis řádku</t>
  </si>
  <si>
    <t>Celkové ostatní náklady</t>
  </si>
  <si>
    <t>Č. rozpočtu:</t>
  </si>
  <si>
    <t>Příprava území</t>
  </si>
  <si>
    <t>Archivní číslo:</t>
  </si>
  <si>
    <t>Stav. objekt č:</t>
  </si>
  <si>
    <t>Městský mobiliář</t>
  </si>
  <si>
    <t>Zařízení staveniště</t>
  </si>
  <si>
    <t>Mimostaveništní doprava</t>
  </si>
  <si>
    <t>Rozpočtové náklady [Kč]</t>
  </si>
  <si>
    <t>Inž. a kompletační činnost</t>
  </si>
  <si>
    <t>Seznam položek pro oddíl :</t>
  </si>
  <si>
    <t>Uložení sypaniny na skládky</t>
  </si>
  <si>
    <t>Základní rozpočtové náklady</t>
  </si>
  <si>
    <t>Účelové měrné jednotky (bez DPH)</t>
  </si>
  <si>
    <t>Celkové rozpočtové náklady (bezDPH)</t>
  </si>
  <si>
    <t>Poplatek za uložení zeminy na skládku</t>
  </si>
  <si>
    <t>Daň z přidané hodnoty (Rozpočet+Ostatní)</t>
  </si>
  <si>
    <t>Dočasné bezpečnostní oplocení staveniště</t>
  </si>
  <si>
    <t>Průběžná podrobná fotodokumentace stavby</t>
  </si>
  <si>
    <t>Celkové naklady (Rozpočet +Ostatní) vč. DPH</t>
  </si>
  <si>
    <t>Montáž workoutových prvků dle technické zprávy</t>
  </si>
  <si>
    <t>Nakládání výkopku z hornin tř. 1 až 4 do 100 m3</t>
  </si>
  <si>
    <t>Vodorovné přemístění do 10000 m výkopku z horniny tř. 1 až 4</t>
  </si>
  <si>
    <t>Příplatek k vodorovnému přemístění výkopku z horniny tř. 1 až 4 ZKD 1000 m přes 10000 m</t>
  </si>
  <si>
    <t>Zemní práce</t>
  </si>
  <si>
    <t>922-PD</t>
  </si>
  <si>
    <t xml:space="preserve">Dopadové plochy </t>
  </si>
  <si>
    <t>Parkový mobiliář a sportovní prvky</t>
  </si>
  <si>
    <t>Workoutové prvky</t>
  </si>
  <si>
    <t>mobilní skladovací prostory, mobilní kryté pracoviště, zdoje elektro, zajištění vody, ostraha apod.</t>
  </si>
  <si>
    <t>PD</t>
  </si>
  <si>
    <t>Kolíky na vlajku o délce min. 200mm; nerez. trubka pr. 33,7mm; tl. 3mm</t>
  </si>
  <si>
    <t>Informační tabule - tl. 3mm; bondová tabule 3mm, 100x70cm</t>
  </si>
  <si>
    <t>Montáž městského mobiliáře dle technické zprávy</t>
  </si>
  <si>
    <t>Nerezový prvek - horizontální žebřiny o délce 3000mm</t>
  </si>
  <si>
    <t>460 03-0073.RT1</t>
  </si>
  <si>
    <t xml:space="preserve">Workout </t>
  </si>
  <si>
    <t>Nerezový prvek - hrazda délky 1400mm, ner. trubka prům. 33,7mm tl.3mm</t>
  </si>
  <si>
    <t>Nerezový prvek - hrazda délky 1080mm, ner. trubka prům. 33,7mm tl.3mm</t>
  </si>
  <si>
    <t>Nerezový prvek - svislá hrazda dl. 1800mm, nerezová trubka prům. 33,7mm; min. tl. 3mm</t>
  </si>
  <si>
    <t>Nerezový prvek - bradla ve výšce 1350mm, 1ks délky 1400mm, 3ks délky 2000mm, nerez. trubka pr. 38mm; tl. 3mm</t>
  </si>
  <si>
    <t>Nerezový prvek - držák na uchycení gymnastických prvků</t>
  </si>
  <si>
    <t>Nerezový prvek - Multifunkční hrazda s více úchopy</t>
  </si>
  <si>
    <t>Nerezový prvek - svislé žebřiny; š. 1500mm</t>
  </si>
  <si>
    <t>Nerezový prvek - šikmý žebřík 30 stupňů, šířky 1500mm</t>
  </si>
  <si>
    <t>Nerezový prvek - stalky; bradla ve výšce 300mm, šířky 588mm, nerez. trubka pr. 38mm; tl. 3mm</t>
  </si>
  <si>
    <t>Šikmá lavice; lavice-modřínové dřevo tl. 40mm</t>
  </si>
  <si>
    <t>D. DOKUMENTACE OBJEKTŮ</t>
  </si>
  <si>
    <t>ukotvení v různých výškách
D. DOKUMENTACE OBJEKTŮ</t>
  </si>
  <si>
    <t>Nerezový prvek - šikmý žebřík 45 stupňů, šířky 1500mm</t>
  </si>
  <si>
    <t>Nerezový prvek - zádová hrazda, 2 ks celkové délky 2900 mm</t>
  </si>
  <si>
    <t>Stupňová lavice L; modřínové dřevo tl. 40mm</t>
  </si>
  <si>
    <t>Rovná lavice; modřínové dřevo tl. 40mm, délky 1200mm</t>
  </si>
  <si>
    <t>Lavice se stalky, 4 ks madla z trubky D38, 3 ks desek z modřínového dřeva o ploše 500x400 o tloušťce 40 mm</t>
  </si>
  <si>
    <t>STEP UP (stupínek) ve výšce 0,2; 0,4 a 0,6 m, nahoře plastový kotouč o průměru 225 mm</t>
  </si>
  <si>
    <t>CALISTHENICS BALLS (pár stojánků) ve výšce 1,000 m, průměr koule 100 mm</t>
  </si>
  <si>
    <t>FREESTYLE BAR (samostatná vodorovná hrazda) ve výšce od 2,400 m, délky 2000 mm, průměr trubky 33,7 mm</t>
  </si>
  <si>
    <t>BOX HOLDER (konzole na boxovací pytel) ve výšce 2,400 m.</t>
  </si>
  <si>
    <t>BARBELL HOLDER (pár držáků k zavěšení olympijské osy)</t>
  </si>
  <si>
    <t>Fitness stroje</t>
  </si>
  <si>
    <t>Montáž fitness strojů dle technické zprávy</t>
  </si>
  <si>
    <t>Eliptický trenažér</t>
  </si>
  <si>
    <t>Veslovací trenažér</t>
  </si>
  <si>
    <t>Twister + Stepper</t>
  </si>
  <si>
    <t>Stroj na posilování hrudníku</t>
  </si>
  <si>
    <t>Koš na tříděný odpad</t>
  </si>
  <si>
    <t>Umělá dopadová plocha - SBR 50mm + EPDM  10mm, včetně montáže</t>
  </si>
  <si>
    <t xml:space="preserve">Bourání živičných povrchů tl. vrstvy cca 2 cm </t>
  </si>
  <si>
    <t>225*0,02</t>
  </si>
  <si>
    <t>Workout</t>
  </si>
  <si>
    <t>Vyrovnání terénních nerovností, začištění betonové plochy</t>
  </si>
  <si>
    <t>C.4 - SITUAČNÍ VÝKRES BOURACÍCH PRACÍ</t>
  </si>
  <si>
    <t>Revize nutná pro provoz sportovních zařízení</t>
  </si>
  <si>
    <t>Příprava staveniště, zařízení staveniště, revize</t>
  </si>
  <si>
    <t>Položkový rozpočet-specifikace díla</t>
  </si>
  <si>
    <t>Výstavba workoutového hříště ul. Astronautů</t>
  </si>
  <si>
    <t>SSRZ Havířov</t>
  </si>
  <si>
    <t>VZ/1/SSRZ/2023</t>
  </si>
  <si>
    <t>Havířov-Město, ul. Astronautů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</si>
</sst>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#,##0.000"/>
    <numFmt numFmtId="173" formatCode="#,##0.00&quot; Kč&quot;;[Red]\-#,##0.00&quot; Kč&quot;"/>
    <numFmt numFmtId="174" formatCode="0;;&quot;&quot;"/>
    <numFmt numFmtId="175" formatCode="#,##0.00&quot; Kč&quot;;\-#,##0.00&quot; Kč&quot;"/>
    <numFmt numFmtId="176" formatCode="0&quot; %&quot;"/>
    <numFmt numFmtId="177" formatCode="_-* #,##0.00\,_K_č_-;\-* #,##0.00\,_K_č_-;_-* \-??\ _K_č_-;_-@_-"/>
    <numFmt numFmtId="178" formatCode="#,##0.00;\-#,###,##0.00;&quot;&quot;"/>
    <numFmt numFmtId="179" formatCode="#,##0.00&quot; Kč&quot;;\-#,##0.00&quot; Kč&quot;;&quot;&quot;"/>
    <numFmt numFmtId="180" formatCode="#,##0.00;;&quot;&quot;"/>
    <numFmt numFmtId="181" formatCode="#,##0.00\ [$Kč-405];[Red]\-#,##0.00\ [$Kč-405]"/>
    <numFmt numFmtId="182" formatCode="#,##0.00_ ;\-#,##0.00\ "/>
    <numFmt numFmtId="183" formatCode="\“\T\r\ue\”;\“\T\r\ue\”;\“\F\a\lse\”"/>
    <numFmt numFmtId="184" formatCode="[$€-2]\ #,##0.00_);[Red]\([$€-2]\ #,##0.00\)"/>
  </numFmts>
  <fonts count="76">
    <font>
      <sz val="10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color indexed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 horizontal="right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4" fontId="10" fillId="35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right" vertical="top"/>
    </xf>
    <xf numFmtId="0" fontId="11" fillId="34" borderId="11" xfId="0" applyFont="1" applyFill="1" applyBorder="1" applyAlignment="1">
      <alignment vertical="top"/>
    </xf>
    <xf numFmtId="0" fontId="11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vertical="top" wrapText="1"/>
    </xf>
    <xf numFmtId="173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6" borderId="11" xfId="0" applyFont="1" applyFill="1" applyBorder="1" applyAlignment="1">
      <alignment horizontal="right" vertical="top"/>
    </xf>
    <xf numFmtId="0" fontId="13" fillId="36" borderId="11" xfId="0" applyFont="1" applyFill="1" applyBorder="1" applyAlignment="1">
      <alignment horizontal="center" vertical="top"/>
    </xf>
    <xf numFmtId="0" fontId="13" fillId="36" borderId="11" xfId="0" applyFont="1" applyFill="1" applyBorder="1" applyAlignment="1">
      <alignment vertical="top"/>
    </xf>
    <xf numFmtId="0" fontId="13" fillId="36" borderId="11" xfId="0" applyFont="1" applyFill="1" applyBorder="1" applyAlignment="1">
      <alignment vertical="top" wrapText="1"/>
    </xf>
    <xf numFmtId="175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/>
    </xf>
    <xf numFmtId="4" fontId="1" fillId="33" borderId="0" xfId="0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3" fillId="37" borderId="0" xfId="0" applyFont="1" applyFill="1" applyBorder="1" applyAlignment="1">
      <alignment horizontal="right" vertical="top"/>
    </xf>
    <xf numFmtId="0" fontId="13" fillId="37" borderId="0" xfId="0" applyFont="1" applyFill="1" applyBorder="1" applyAlignment="1">
      <alignment horizontal="center" vertical="top"/>
    </xf>
    <xf numFmtId="0" fontId="15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 wrapText="1"/>
    </xf>
    <xf numFmtId="175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horizontal="right" vertical="top"/>
    </xf>
    <xf numFmtId="0" fontId="16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 wrapText="1"/>
    </xf>
    <xf numFmtId="172" fontId="0" fillId="33" borderId="12" xfId="0" applyNumberFormat="1" applyFont="1" applyFill="1" applyBorder="1" applyAlignment="1">
      <alignment vertical="top"/>
    </xf>
    <xf numFmtId="0" fontId="0" fillId="33" borderId="12" xfId="0" applyFont="1" applyFill="1" applyBorder="1" applyAlignment="1">
      <alignment horizontal="center" vertical="top"/>
    </xf>
    <xf numFmtId="4" fontId="0" fillId="33" borderId="12" xfId="0" applyNumberFormat="1" applyFont="1" applyFill="1" applyBorder="1" applyAlignment="1">
      <alignment vertical="top"/>
    </xf>
    <xf numFmtId="175" fontId="10" fillId="33" borderId="12" xfId="0" applyNumberFormat="1" applyFont="1" applyFill="1" applyBorder="1" applyAlignment="1">
      <alignment vertical="top"/>
    </xf>
    <xf numFmtId="4" fontId="16" fillId="33" borderId="12" xfId="0" applyNumberFormat="1" applyFont="1" applyFill="1" applyBorder="1" applyAlignment="1">
      <alignment vertical="top"/>
    </xf>
    <xf numFmtId="176" fontId="2" fillId="33" borderId="12" xfId="0" applyNumberFormat="1" applyFont="1" applyFill="1" applyBorder="1" applyAlignment="1">
      <alignment horizontal="right" vertical="top"/>
    </xf>
    <xf numFmtId="177" fontId="0" fillId="33" borderId="0" xfId="0" applyNumberFormat="1" applyFont="1" applyFill="1" applyBorder="1" applyAlignment="1">
      <alignment horizontal="right" vertical="top"/>
    </xf>
    <xf numFmtId="0" fontId="17" fillId="33" borderId="1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0" fillId="37" borderId="17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/>
    </xf>
    <xf numFmtId="175" fontId="10" fillId="37" borderId="11" xfId="0" applyNumberFormat="1" applyFont="1" applyFill="1" applyBorder="1" applyAlignment="1">
      <alignment horizontal="center"/>
    </xf>
    <xf numFmtId="175" fontId="10" fillId="37" borderId="18" xfId="0" applyNumberFormat="1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0" fillId="37" borderId="17" xfId="0" applyFont="1" applyFill="1" applyBorder="1" applyAlignment="1">
      <alignment horizontal="center"/>
    </xf>
    <xf numFmtId="178" fontId="10" fillId="37" borderId="11" xfId="0" applyNumberFormat="1" applyFont="1" applyFill="1" applyBorder="1" applyAlignment="1">
      <alignment/>
    </xf>
    <xf numFmtId="178" fontId="10" fillId="37" borderId="11" xfId="0" applyNumberFormat="1" applyFont="1" applyFill="1" applyBorder="1" applyAlignment="1">
      <alignment/>
    </xf>
    <xf numFmtId="178" fontId="10" fillId="37" borderId="18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176" fontId="10" fillId="37" borderId="11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7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4" fontId="0" fillId="33" borderId="0" xfId="0" applyNumberFormat="1" applyFont="1" applyFill="1" applyBorder="1" applyAlignment="1">
      <alignment vertical="top"/>
    </xf>
    <xf numFmtId="175" fontId="10" fillId="33" borderId="0" xfId="0" applyNumberFormat="1" applyFont="1" applyFill="1" applyBorder="1" applyAlignment="1">
      <alignment vertical="top"/>
    </xf>
    <xf numFmtId="4" fontId="16" fillId="33" borderId="0" xfId="0" applyNumberFormat="1" applyFont="1" applyFill="1" applyBorder="1" applyAlignment="1">
      <alignment vertical="top"/>
    </xf>
    <xf numFmtId="176" fontId="2" fillId="33" borderId="0" xfId="0" applyNumberFormat="1" applyFont="1" applyFill="1" applyBorder="1" applyAlignment="1">
      <alignment horizontal="right" vertical="top"/>
    </xf>
    <xf numFmtId="49" fontId="11" fillId="34" borderId="11" xfId="0" applyNumberFormat="1" applyFont="1" applyFill="1" applyBorder="1" applyAlignment="1">
      <alignment horizontal="right" vertical="top"/>
    </xf>
    <xf numFmtId="0" fontId="11" fillId="34" borderId="21" xfId="0" applyFont="1" applyFill="1" applyBorder="1" applyAlignment="1">
      <alignment vertical="top"/>
    </xf>
    <xf numFmtId="0" fontId="11" fillId="34" borderId="21" xfId="0" applyFont="1" applyFill="1" applyBorder="1" applyAlignment="1">
      <alignment horizontal="center" vertical="top"/>
    </xf>
    <xf numFmtId="0" fontId="11" fillId="34" borderId="21" xfId="0" applyFont="1" applyFill="1" applyBorder="1" applyAlignment="1">
      <alignment vertical="top" wrapText="1"/>
    </xf>
    <xf numFmtId="173" fontId="12" fillId="34" borderId="21" xfId="0" applyNumberFormat="1" applyFont="1" applyFill="1" applyBorder="1" applyAlignment="1">
      <alignment vertical="top"/>
    </xf>
    <xf numFmtId="4" fontId="12" fillId="34" borderId="21" xfId="0" applyNumberFormat="1" applyFont="1" applyFill="1" applyBorder="1" applyAlignment="1">
      <alignment vertical="top"/>
    </xf>
    <xf numFmtId="4" fontId="12" fillId="34" borderId="21" xfId="0" applyNumberFormat="1" applyFont="1" applyFill="1" applyBorder="1" applyAlignment="1">
      <alignment horizontal="right" vertical="top"/>
    </xf>
    <xf numFmtId="0" fontId="13" fillId="36" borderId="22" xfId="0" applyFont="1" applyFill="1" applyBorder="1" applyAlignment="1">
      <alignment horizontal="right" vertical="top"/>
    </xf>
    <xf numFmtId="0" fontId="13" fillId="36" borderId="22" xfId="0" applyFont="1" applyFill="1" applyBorder="1" applyAlignment="1">
      <alignment horizontal="center" vertical="top"/>
    </xf>
    <xf numFmtId="0" fontId="13" fillId="36" borderId="22" xfId="0" applyFont="1" applyFill="1" applyBorder="1" applyAlignment="1">
      <alignment vertical="top"/>
    </xf>
    <xf numFmtId="0" fontId="13" fillId="36" borderId="22" xfId="0" applyFont="1" applyFill="1" applyBorder="1" applyAlignment="1">
      <alignment vertical="top" wrapText="1"/>
    </xf>
    <xf numFmtId="175" fontId="13" fillId="36" borderId="22" xfId="0" applyNumberFormat="1" applyFont="1" applyFill="1" applyBorder="1" applyAlignment="1">
      <alignment vertical="top"/>
    </xf>
    <xf numFmtId="4" fontId="13" fillId="36" borderId="22" xfId="0" applyNumberFormat="1" applyFont="1" applyFill="1" applyBorder="1" applyAlignment="1">
      <alignment vertical="top"/>
    </xf>
    <xf numFmtId="4" fontId="13" fillId="36" borderId="22" xfId="0" applyNumberFormat="1" applyFont="1" applyFill="1" applyBorder="1" applyAlignment="1">
      <alignment horizontal="right" vertical="top"/>
    </xf>
    <xf numFmtId="0" fontId="68" fillId="33" borderId="0" xfId="0" applyFont="1" applyFill="1" applyBorder="1" applyAlignment="1">
      <alignment vertical="top"/>
    </xf>
    <xf numFmtId="0" fontId="68" fillId="33" borderId="0" xfId="0" applyFont="1" applyFill="1" applyBorder="1" applyAlignment="1">
      <alignment horizontal="center" vertical="top"/>
    </xf>
    <xf numFmtId="172" fontId="69" fillId="33" borderId="12" xfId="0" applyNumberFormat="1" applyFont="1" applyFill="1" applyBorder="1" applyAlignment="1">
      <alignment vertical="top"/>
    </xf>
    <xf numFmtId="0" fontId="70" fillId="33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/>
    </xf>
    <xf numFmtId="0" fontId="69" fillId="33" borderId="12" xfId="0" applyFont="1" applyFill="1" applyBorder="1" applyAlignment="1">
      <alignment horizontal="center" vertical="top"/>
    </xf>
    <xf numFmtId="0" fontId="69" fillId="33" borderId="12" xfId="0" applyFont="1" applyFill="1" applyBorder="1" applyAlignment="1">
      <alignment vertical="top" wrapText="1"/>
    </xf>
    <xf numFmtId="0" fontId="72" fillId="33" borderId="12" xfId="0" applyFont="1" applyFill="1" applyBorder="1" applyAlignment="1">
      <alignment horizontal="center" vertical="top"/>
    </xf>
    <xf numFmtId="0" fontId="72" fillId="33" borderId="12" xfId="0" applyFont="1" applyFill="1" applyBorder="1" applyAlignment="1">
      <alignment vertical="top"/>
    </xf>
    <xf numFmtId="4" fontId="0" fillId="7" borderId="12" xfId="0" applyNumberFormat="1" applyFont="1" applyFill="1" applyBorder="1" applyAlignment="1">
      <alignment vertical="top"/>
    </xf>
    <xf numFmtId="4" fontId="0" fillId="38" borderId="12" xfId="0" applyNumberFormat="1" applyFont="1" applyFill="1" applyBorder="1" applyAlignment="1">
      <alignment vertical="top"/>
    </xf>
    <xf numFmtId="4" fontId="69" fillId="38" borderId="12" xfId="0" applyNumberFormat="1" applyFont="1" applyFill="1" applyBorder="1" applyAlignment="1">
      <alignment vertical="top"/>
    </xf>
    <xf numFmtId="172" fontId="1" fillId="33" borderId="0" xfId="0" applyNumberFormat="1" applyFont="1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14" fillId="33" borderId="0" xfId="0" applyFont="1" applyFill="1" applyBorder="1" applyAlignment="1">
      <alignment horizontal="left" vertical="top" wrapText="1"/>
    </xf>
    <xf numFmtId="4" fontId="0" fillId="38" borderId="12" xfId="0" applyNumberFormat="1" applyFont="1" applyFill="1" applyBorder="1" applyAlignment="1">
      <alignment vertical="top"/>
    </xf>
    <xf numFmtId="0" fontId="14" fillId="33" borderId="0" xfId="0" applyFont="1" applyFill="1" applyAlignment="1">
      <alignment horizontal="left" vertical="top" wrapText="1"/>
    </xf>
    <xf numFmtId="0" fontId="17" fillId="33" borderId="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14" fontId="74" fillId="33" borderId="23" xfId="0" applyNumberFormat="1" applyFont="1" applyFill="1" applyBorder="1" applyAlignment="1">
      <alignment horizontal="left"/>
    </xf>
    <xf numFmtId="0" fontId="74" fillId="33" borderId="24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175" fontId="22" fillId="33" borderId="26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75" fontId="10" fillId="33" borderId="27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left" vertical="center" wrapText="1"/>
    </xf>
    <xf numFmtId="175" fontId="10" fillId="37" borderId="27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vertical="center"/>
    </xf>
    <xf numFmtId="179" fontId="10" fillId="37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/>
    </xf>
    <xf numFmtId="2" fontId="10" fillId="37" borderId="11" xfId="0" applyNumberFormat="1" applyFont="1" applyFill="1" applyBorder="1" applyAlignment="1">
      <alignment horizontal="center"/>
    </xf>
    <xf numFmtId="4" fontId="10" fillId="37" borderId="18" xfId="0" applyNumberFormat="1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 horizontal="center"/>
    </xf>
    <xf numFmtId="175" fontId="0" fillId="33" borderId="12" xfId="0" applyNumberFormat="1" applyFont="1" applyFill="1" applyBorder="1" applyAlignment="1">
      <alignment horizontal="center"/>
    </xf>
    <xf numFmtId="175" fontId="0" fillId="33" borderId="19" xfId="0" applyNumberFormat="1" applyFont="1" applyFill="1" applyBorder="1" applyAlignment="1">
      <alignment horizontal="center"/>
    </xf>
    <xf numFmtId="179" fontId="16" fillId="33" borderId="12" xfId="0" applyNumberFormat="1" applyFont="1" applyFill="1" applyBorder="1" applyAlignment="1">
      <alignment horizontal="center"/>
    </xf>
    <xf numFmtId="179" fontId="0" fillId="33" borderId="12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left" vertical="center"/>
    </xf>
    <xf numFmtId="175" fontId="10" fillId="37" borderId="0" xfId="0" applyNumberFormat="1" applyFont="1" applyFill="1" applyBorder="1" applyAlignment="1">
      <alignment horizontal="center" vertical="center"/>
    </xf>
    <xf numFmtId="175" fontId="22" fillId="37" borderId="18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180" fontId="10" fillId="37" borderId="12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/>
    </xf>
    <xf numFmtId="181" fontId="24" fillId="37" borderId="14" xfId="0" applyNumberFormat="1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Layout" workbookViewId="0" topLeftCell="A10">
      <selection activeCell="G11" sqref="G11:N11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11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24" customHeight="1">
      <c r="A2" s="68"/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69"/>
    </row>
    <row r="3" spans="1:15" ht="27" customHeight="1">
      <c r="A3" s="68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69"/>
    </row>
    <row r="4" spans="1:15" ht="24" customHeight="1">
      <c r="A4" s="68"/>
      <c r="B4" s="70" t="s">
        <v>78</v>
      </c>
      <c r="C4" s="145" t="s">
        <v>166</v>
      </c>
      <c r="D4" s="145"/>
      <c r="E4" s="145"/>
      <c r="F4" s="145"/>
      <c r="G4" s="145"/>
      <c r="H4" s="145"/>
      <c r="I4" s="71" t="s">
        <v>65</v>
      </c>
      <c r="J4" s="146"/>
      <c r="K4" s="146"/>
      <c r="L4" s="146"/>
      <c r="M4" s="146"/>
      <c r="N4" s="146"/>
      <c r="O4" s="72"/>
    </row>
    <row r="5" spans="1:15" ht="15" customHeight="1">
      <c r="A5" s="68"/>
      <c r="B5" s="73"/>
      <c r="C5" s="73"/>
      <c r="D5" s="73"/>
      <c r="E5" s="73"/>
      <c r="F5" s="11"/>
      <c r="G5" s="11"/>
      <c r="H5" s="11"/>
      <c r="I5" s="11"/>
      <c r="J5" s="11"/>
      <c r="K5" s="11"/>
      <c r="L5" s="11"/>
      <c r="M5" s="11"/>
      <c r="N5" s="11"/>
      <c r="O5" s="74"/>
    </row>
    <row r="6" spans="1:15" ht="15" customHeight="1">
      <c r="A6" s="68"/>
      <c r="B6" s="147" t="s">
        <v>50</v>
      </c>
      <c r="C6" s="147"/>
      <c r="D6" s="148" t="s">
        <v>168</v>
      </c>
      <c r="E6" s="149"/>
      <c r="F6" s="75" t="s">
        <v>87</v>
      </c>
      <c r="G6" s="150" t="s">
        <v>169</v>
      </c>
      <c r="H6" s="147"/>
      <c r="I6" s="147"/>
      <c r="J6" s="147"/>
      <c r="K6" s="147"/>
      <c r="L6" s="147"/>
      <c r="M6" s="147"/>
      <c r="N6" s="147"/>
      <c r="O6" s="74"/>
    </row>
    <row r="7" spans="1:15" ht="15" customHeight="1">
      <c r="A7" s="68"/>
      <c r="B7" s="147" t="s">
        <v>95</v>
      </c>
      <c r="C7" s="147"/>
      <c r="D7" s="149"/>
      <c r="E7" s="149"/>
      <c r="F7" s="75" t="s">
        <v>61</v>
      </c>
      <c r="G7" s="150" t="s">
        <v>167</v>
      </c>
      <c r="H7" s="147"/>
      <c r="I7" s="147"/>
      <c r="J7" s="147"/>
      <c r="K7" s="147"/>
      <c r="L7" s="147"/>
      <c r="M7" s="147"/>
      <c r="N7" s="147"/>
      <c r="O7" s="74"/>
    </row>
    <row r="8" spans="1:15" ht="15" customHeight="1">
      <c r="A8" s="68"/>
      <c r="B8" s="147" t="s">
        <v>92</v>
      </c>
      <c r="C8" s="147"/>
      <c r="D8" s="148"/>
      <c r="E8" s="149"/>
      <c r="F8" s="75" t="s">
        <v>62</v>
      </c>
      <c r="G8" s="150" t="s">
        <v>167</v>
      </c>
      <c r="H8" s="147"/>
      <c r="I8" s="147"/>
      <c r="J8" s="147"/>
      <c r="K8" s="147"/>
      <c r="L8" s="147"/>
      <c r="M8" s="147"/>
      <c r="N8" s="147"/>
      <c r="O8" s="74"/>
    </row>
    <row r="9" spans="1:15" ht="15" customHeight="1">
      <c r="A9" s="68"/>
      <c r="B9" s="147" t="s">
        <v>89</v>
      </c>
      <c r="C9" s="147"/>
      <c r="D9" s="149"/>
      <c r="E9" s="149"/>
      <c r="F9" s="75" t="s">
        <v>71</v>
      </c>
      <c r="G9" s="151"/>
      <c r="H9" s="151"/>
      <c r="I9" s="151"/>
      <c r="J9" s="151"/>
      <c r="K9" s="151"/>
      <c r="L9" s="151"/>
      <c r="M9" s="151"/>
      <c r="N9" s="151"/>
      <c r="O9" s="74"/>
    </row>
    <row r="10" spans="1:15" ht="15" customHeight="1">
      <c r="A10" s="68"/>
      <c r="B10" s="147" t="s">
        <v>94</v>
      </c>
      <c r="C10" s="147"/>
      <c r="D10" s="147"/>
      <c r="E10" s="147"/>
      <c r="F10" s="75" t="s">
        <v>69</v>
      </c>
      <c r="G10" s="152"/>
      <c r="H10" s="152"/>
      <c r="I10" s="152"/>
      <c r="J10" s="152"/>
      <c r="K10" s="152"/>
      <c r="L10" s="152"/>
      <c r="M10" s="152"/>
      <c r="N10" s="152"/>
      <c r="O10" s="74"/>
    </row>
    <row r="11" spans="1:15" ht="15" customHeight="1">
      <c r="A11" s="68"/>
      <c r="B11" s="147" t="s">
        <v>40</v>
      </c>
      <c r="C11" s="147"/>
      <c r="D11" s="153"/>
      <c r="E11" s="154"/>
      <c r="F11" s="75"/>
      <c r="G11" s="147"/>
      <c r="H11" s="147"/>
      <c r="I11" s="147"/>
      <c r="J11" s="147"/>
      <c r="K11" s="147"/>
      <c r="L11" s="147"/>
      <c r="M11" s="147"/>
      <c r="N11" s="147"/>
      <c r="O11" s="74"/>
    </row>
    <row r="12" spans="1:15" ht="15" customHeight="1">
      <c r="A12" s="68"/>
      <c r="B12" s="147"/>
      <c r="C12" s="147"/>
      <c r="D12" s="147"/>
      <c r="E12" s="147"/>
      <c r="F12" s="75"/>
      <c r="G12" s="147"/>
      <c r="H12" s="147"/>
      <c r="I12" s="147"/>
      <c r="J12" s="147"/>
      <c r="K12" s="147"/>
      <c r="L12" s="147"/>
      <c r="M12" s="147"/>
      <c r="N12" s="147"/>
      <c r="O12" s="74"/>
    </row>
    <row r="13" spans="1:15" ht="15" customHeight="1">
      <c r="A13" s="68"/>
      <c r="B13" s="155" t="s">
        <v>99</v>
      </c>
      <c r="C13" s="155"/>
      <c r="D13" s="155"/>
      <c r="E13" s="155"/>
      <c r="F13" s="155"/>
      <c r="G13" s="156" t="s">
        <v>79</v>
      </c>
      <c r="H13" s="156"/>
      <c r="I13" s="156"/>
      <c r="J13" s="156"/>
      <c r="K13" s="156"/>
      <c r="L13" s="157" t="s">
        <v>72</v>
      </c>
      <c r="M13" s="157"/>
      <c r="N13" s="157"/>
      <c r="O13" s="74"/>
    </row>
    <row r="14" spans="1:15" ht="15" customHeight="1">
      <c r="A14" s="68"/>
      <c r="B14" s="76" t="s">
        <v>68</v>
      </c>
      <c r="C14" s="77" t="s">
        <v>46</v>
      </c>
      <c r="D14" s="77" t="s">
        <v>75</v>
      </c>
      <c r="E14" s="78" t="s">
        <v>22</v>
      </c>
      <c r="F14" s="79" t="s">
        <v>82</v>
      </c>
      <c r="G14" s="158" t="s">
        <v>77</v>
      </c>
      <c r="H14" s="158"/>
      <c r="I14" s="158"/>
      <c r="J14" s="81" t="s">
        <v>73</v>
      </c>
      <c r="K14" s="82" t="s">
        <v>63</v>
      </c>
      <c r="L14" s="74"/>
      <c r="M14" s="11"/>
      <c r="N14" s="11"/>
      <c r="O14" s="74"/>
    </row>
    <row r="15" spans="1:15" ht="15" customHeight="1">
      <c r="A15" s="68"/>
      <c r="B15" s="83" t="s">
        <v>20</v>
      </c>
      <c r="C15" s="84">
        <f>SUMIF(Rozpočet!F7:F116,B15,Rozpočet!L7:L116)</f>
        <v>0</v>
      </c>
      <c r="D15" s="84">
        <f>SUMIF(Rozpočet!F7:F116,B15,Rozpočet!M7:M116)</f>
        <v>0</v>
      </c>
      <c r="E15" s="85">
        <f>SUMIF(Rozpočet!F7:F116,B15,Rozpočet!N7:N116)</f>
        <v>0</v>
      </c>
      <c r="F15" s="86">
        <f>SUMIF(Rozpočet!F7:F116,B15,Rozpočet!O7:O116)</f>
        <v>0</v>
      </c>
      <c r="G15" s="159"/>
      <c r="H15" s="159"/>
      <c r="I15" s="159"/>
      <c r="J15" s="87"/>
      <c r="K15" s="88"/>
      <c r="L15" s="74"/>
      <c r="M15" s="11"/>
      <c r="N15" s="11"/>
      <c r="O15" s="74"/>
    </row>
    <row r="16" spans="1:15" ht="15" customHeight="1">
      <c r="A16" s="68"/>
      <c r="B16" s="83" t="s">
        <v>27</v>
      </c>
      <c r="C16" s="84">
        <f>SUMIF(Rozpočet!F7:F116,B16,Rozpočet!L7:L116)</f>
        <v>0</v>
      </c>
      <c r="D16" s="84">
        <f>SUMIF(Rozpočet!F7:F116,B16,Rozpočet!M7:M116)</f>
        <v>0</v>
      </c>
      <c r="E16" s="85">
        <f>SUMIF(Rozpočet!F7:F116,B16,Rozpočet!N7:N116)</f>
        <v>0</v>
      </c>
      <c r="F16" s="86">
        <f>SUMIF(Rozpočet!F7:F116,B16,Rozpočet!O7:O116)</f>
        <v>0</v>
      </c>
      <c r="G16" s="159"/>
      <c r="H16" s="159"/>
      <c r="I16" s="159"/>
      <c r="J16" s="87"/>
      <c r="K16" s="88"/>
      <c r="L16" s="74"/>
      <c r="M16" s="11"/>
      <c r="N16" s="11"/>
      <c r="O16" s="74"/>
    </row>
    <row r="17" spans="1:15" ht="15" customHeight="1">
      <c r="A17" s="68"/>
      <c r="B17" s="83" t="s">
        <v>23</v>
      </c>
      <c r="C17" s="84">
        <f>SUMIF(Rozpočet!F7:F116,B17,Rozpočet!L7:L116)</f>
        <v>0</v>
      </c>
      <c r="D17" s="84">
        <f>SUMIF(Rozpočet!F7:F116,B17,Rozpočet!M7:M116)</f>
        <v>0</v>
      </c>
      <c r="E17" s="85">
        <f>SUMIF(Rozpočet!F7:F116,B17,Rozpočet!N7:N116)</f>
        <v>0</v>
      </c>
      <c r="F17" s="86">
        <f>SUMIF(Rozpočet!F7:F116,B17,Rozpočet!O7:O116)</f>
        <v>0</v>
      </c>
      <c r="G17" s="159"/>
      <c r="H17" s="159"/>
      <c r="I17" s="159"/>
      <c r="J17" s="87"/>
      <c r="K17" s="88"/>
      <c r="L17" s="74"/>
      <c r="M17" s="11"/>
      <c r="N17" s="11"/>
      <c r="O17" s="74"/>
    </row>
    <row r="18" spans="1:15" ht="15" customHeight="1">
      <c r="A18" s="68"/>
      <c r="B18" s="83" t="s">
        <v>28</v>
      </c>
      <c r="C18" s="84">
        <f>SUMIF(Rozpočet!F7:F116,B18,Rozpočet!L7:L116)</f>
        <v>0</v>
      </c>
      <c r="D18" s="84">
        <f>SUMIF(Rozpočet!F7:F116,B18,Rozpočet!M7:M116)</f>
        <v>0</v>
      </c>
      <c r="E18" s="85">
        <f>SUMIF(Rozpočet!F7:F116,B18,Rozpočet!N7:N116)</f>
        <v>0</v>
      </c>
      <c r="F18" s="86">
        <f>SUMIF(Rozpočet!F7:F116,B18,Rozpočet!O7:O116)</f>
        <v>0</v>
      </c>
      <c r="G18" s="159"/>
      <c r="H18" s="159"/>
      <c r="I18" s="159"/>
      <c r="J18" s="87"/>
      <c r="K18" s="88"/>
      <c r="L18" s="74"/>
      <c r="M18" s="11"/>
      <c r="N18" s="11"/>
      <c r="O18" s="74"/>
    </row>
    <row r="19" spans="1:15" ht="15" customHeight="1">
      <c r="A19" s="68"/>
      <c r="B19" s="83" t="s">
        <v>24</v>
      </c>
      <c r="C19" s="84">
        <f>Rozpočet!L3-SUM(C15:C18)</f>
        <v>0</v>
      </c>
      <c r="D19" s="84">
        <f>Rozpočet!M3-SUM(D15:D18)</f>
        <v>0</v>
      </c>
      <c r="E19" s="85">
        <f>Rozpočet!N3-SUM(E15:E18)</f>
        <v>0</v>
      </c>
      <c r="F19" s="86">
        <f>Rozpočet!O3-SUM(F15:F18)</f>
        <v>0</v>
      </c>
      <c r="G19" s="159"/>
      <c r="H19" s="159"/>
      <c r="I19" s="159"/>
      <c r="J19" s="87"/>
      <c r="K19" s="88"/>
      <c r="L19" s="89" t="s">
        <v>31</v>
      </c>
      <c r="M19" s="11"/>
      <c r="N19" s="11"/>
      <c r="O19" s="74"/>
    </row>
    <row r="20" spans="1:15" ht="15" customHeight="1">
      <c r="A20" s="68"/>
      <c r="B20" s="90" t="s">
        <v>38</v>
      </c>
      <c r="C20" s="91">
        <f>SUM(C15:C19)</f>
        <v>0</v>
      </c>
      <c r="D20" s="91">
        <f>SUM(D15:D19)</f>
        <v>0</v>
      </c>
      <c r="E20" s="92">
        <f>SUM(E15:E19)</f>
        <v>0</v>
      </c>
      <c r="F20" s="93">
        <f>SUM(F15:F19)</f>
        <v>0</v>
      </c>
      <c r="G20" s="159"/>
      <c r="H20" s="159"/>
      <c r="I20" s="159"/>
      <c r="J20" s="87"/>
      <c r="K20" s="88"/>
      <c r="L20" s="74"/>
      <c r="M20" s="94"/>
      <c r="N20" s="94"/>
      <c r="O20" s="74"/>
    </row>
    <row r="21" spans="1:15" ht="15" customHeight="1">
      <c r="A21" s="68"/>
      <c r="B21" s="160" t="s">
        <v>103</v>
      </c>
      <c r="C21" s="160"/>
      <c r="D21" s="160"/>
      <c r="E21" s="161">
        <f>SUM(C20:E20)</f>
        <v>0</v>
      </c>
      <c r="F21" s="161"/>
      <c r="G21" s="159"/>
      <c r="H21" s="159"/>
      <c r="I21" s="159"/>
      <c r="J21" s="87"/>
      <c r="K21" s="88"/>
      <c r="L21" s="157" t="s">
        <v>76</v>
      </c>
      <c r="M21" s="157"/>
      <c r="N21" s="157"/>
      <c r="O21" s="74"/>
    </row>
    <row r="22" spans="1:15" ht="15" customHeight="1">
      <c r="A22" s="68"/>
      <c r="B22" s="162" t="s">
        <v>82</v>
      </c>
      <c r="C22" s="162"/>
      <c r="D22" s="162"/>
      <c r="E22" s="163">
        <f>F20</f>
        <v>0</v>
      </c>
      <c r="F22" s="163"/>
      <c r="G22" s="159"/>
      <c r="H22" s="159"/>
      <c r="I22" s="159"/>
      <c r="J22" s="87"/>
      <c r="K22" s="88"/>
      <c r="L22" s="95"/>
      <c r="M22" s="11"/>
      <c r="N22" s="11"/>
      <c r="O22" s="74"/>
    </row>
    <row r="23" spans="1:15" ht="15" customHeight="1">
      <c r="A23" s="68"/>
      <c r="B23" s="164" t="s">
        <v>105</v>
      </c>
      <c r="C23" s="164"/>
      <c r="D23" s="164"/>
      <c r="E23" s="165">
        <f>E21+E22</f>
        <v>0</v>
      </c>
      <c r="F23" s="165"/>
      <c r="G23" s="166" t="s">
        <v>91</v>
      </c>
      <c r="H23" s="166"/>
      <c r="I23" s="166"/>
      <c r="J23" s="167">
        <f>SUM(J15:J22)</f>
        <v>0</v>
      </c>
      <c r="K23" s="167"/>
      <c r="L23" s="74"/>
      <c r="M23" s="11"/>
      <c r="N23" s="11"/>
      <c r="O23" s="74"/>
    </row>
    <row r="24" spans="1:15" ht="15" customHeight="1">
      <c r="A24" s="68"/>
      <c r="B24" s="164"/>
      <c r="C24" s="164"/>
      <c r="D24" s="164"/>
      <c r="E24" s="165"/>
      <c r="F24" s="165"/>
      <c r="G24" s="166"/>
      <c r="H24" s="166"/>
      <c r="I24" s="166"/>
      <c r="J24" s="167"/>
      <c r="K24" s="167"/>
      <c r="L24" s="74"/>
      <c r="M24" s="11"/>
      <c r="N24" s="11"/>
      <c r="O24" s="74"/>
    </row>
    <row r="25" spans="1:15" ht="15" customHeight="1">
      <c r="A25" s="68"/>
      <c r="B25" s="157" t="s">
        <v>107</v>
      </c>
      <c r="C25" s="157"/>
      <c r="D25" s="157"/>
      <c r="E25" s="157"/>
      <c r="F25" s="157"/>
      <c r="G25" s="168" t="s">
        <v>86</v>
      </c>
      <c r="H25" s="168"/>
      <c r="I25" s="168"/>
      <c r="J25" s="168"/>
      <c r="K25" s="168"/>
      <c r="L25" s="74"/>
      <c r="M25" s="11"/>
      <c r="N25" s="11"/>
      <c r="O25" s="74"/>
    </row>
    <row r="26" spans="1:15" ht="15" customHeight="1">
      <c r="A26" s="68"/>
      <c r="B26" s="90" t="s">
        <v>49</v>
      </c>
      <c r="C26" s="169" t="s">
        <v>43</v>
      </c>
      <c r="D26" s="169"/>
      <c r="E26" s="170" t="s">
        <v>37</v>
      </c>
      <c r="F26" s="170"/>
      <c r="G26" s="80"/>
      <c r="H26" s="158" t="s">
        <v>51</v>
      </c>
      <c r="I26" s="158"/>
      <c r="J26" s="171" t="s">
        <v>37</v>
      </c>
      <c r="K26" s="171"/>
      <c r="L26" s="74"/>
      <c r="M26" s="11"/>
      <c r="N26" s="11"/>
      <c r="O26" s="74"/>
    </row>
    <row r="27" spans="1:15" ht="15" customHeight="1">
      <c r="A27" s="68"/>
      <c r="B27" s="96">
        <v>21</v>
      </c>
      <c r="C27" s="172">
        <f>SUMIF(Rozpočet!P7:P116,B27,Rozpočet!K7:K116)+H27</f>
        <v>0</v>
      </c>
      <c r="D27" s="172"/>
      <c r="E27" s="173">
        <f>C27/100*B27</f>
        <v>0</v>
      </c>
      <c r="F27" s="173"/>
      <c r="G27" s="97"/>
      <c r="H27" s="174">
        <f>SUMIF(K15:K22,B27,J15:J22)</f>
        <v>0</v>
      </c>
      <c r="I27" s="174"/>
      <c r="J27" s="175">
        <f>H27*B27/100</f>
        <v>0</v>
      </c>
      <c r="K27" s="175"/>
      <c r="L27" s="89" t="s">
        <v>31</v>
      </c>
      <c r="M27" s="11"/>
      <c r="N27" s="11"/>
      <c r="O27" s="74"/>
    </row>
    <row r="28" spans="1:15" ht="15" customHeight="1">
      <c r="A28" s="68"/>
      <c r="B28" s="96">
        <v>15</v>
      </c>
      <c r="C28" s="172">
        <f>SUMIF(Rozpočet!P7:P116,B28,Rozpočet!K7:K116)+H28</f>
        <v>0</v>
      </c>
      <c r="D28" s="172"/>
      <c r="E28" s="173">
        <f>C28/100*B28</f>
        <v>0</v>
      </c>
      <c r="F28" s="173"/>
      <c r="G28" s="97"/>
      <c r="H28" s="175">
        <f>SUMIF(K15:K22,B28,J15:J22)</f>
        <v>0</v>
      </c>
      <c r="I28" s="175"/>
      <c r="J28" s="175">
        <f>H28*B28/100</f>
        <v>0</v>
      </c>
      <c r="K28" s="175"/>
      <c r="L28" s="74"/>
      <c r="M28" s="11"/>
      <c r="N28" s="11"/>
      <c r="O28" s="74"/>
    </row>
    <row r="29" spans="1:15" ht="15" customHeight="1">
      <c r="A29" s="68"/>
      <c r="B29" s="96">
        <v>0</v>
      </c>
      <c r="C29" s="172">
        <f>(E23+J23)-(C27+C28)</f>
        <v>0</v>
      </c>
      <c r="D29" s="172"/>
      <c r="E29" s="173">
        <f>C29/100*B29</f>
        <v>0</v>
      </c>
      <c r="F29" s="173"/>
      <c r="G29" s="97"/>
      <c r="H29" s="175">
        <f>J23-(H27+H28)</f>
        <v>0</v>
      </c>
      <c r="I29" s="175"/>
      <c r="J29" s="175">
        <f>H29*B29/100</f>
        <v>0</v>
      </c>
      <c r="K29" s="175"/>
      <c r="L29" s="157" t="s">
        <v>48</v>
      </c>
      <c r="M29" s="157"/>
      <c r="N29" s="157"/>
      <c r="O29" s="74"/>
    </row>
    <row r="30" spans="1:15" ht="15" customHeight="1">
      <c r="A30" s="68"/>
      <c r="B30" s="176"/>
      <c r="C30" s="177">
        <f>ROUNDUP(C27+C28+C29,1)</f>
        <v>0</v>
      </c>
      <c r="D30" s="177"/>
      <c r="E30" s="178">
        <f>ROUNDUP(E27+E28+E29,1)</f>
        <v>0</v>
      </c>
      <c r="F30" s="178"/>
      <c r="G30" s="179"/>
      <c r="H30" s="179"/>
      <c r="I30" s="179"/>
      <c r="J30" s="180">
        <f>J27+J28+J29</f>
        <v>0</v>
      </c>
      <c r="K30" s="180"/>
      <c r="L30" s="74"/>
      <c r="M30" s="11"/>
      <c r="N30" s="11"/>
      <c r="O30" s="74"/>
    </row>
    <row r="31" spans="1:15" ht="15" customHeight="1">
      <c r="A31" s="68"/>
      <c r="B31" s="176"/>
      <c r="C31" s="177"/>
      <c r="D31" s="177"/>
      <c r="E31" s="178"/>
      <c r="F31" s="178"/>
      <c r="G31" s="179"/>
      <c r="H31" s="179"/>
      <c r="I31" s="179"/>
      <c r="J31" s="180"/>
      <c r="K31" s="180"/>
      <c r="L31" s="74"/>
      <c r="M31" s="11"/>
      <c r="N31" s="11"/>
      <c r="O31" s="74"/>
    </row>
    <row r="32" spans="1:15" ht="15" customHeight="1">
      <c r="A32" s="68"/>
      <c r="B32" s="181" t="s">
        <v>110</v>
      </c>
      <c r="C32" s="181"/>
      <c r="D32" s="181"/>
      <c r="E32" s="181"/>
      <c r="F32" s="181"/>
      <c r="G32" s="182" t="s">
        <v>104</v>
      </c>
      <c r="H32" s="182"/>
      <c r="I32" s="182"/>
      <c r="J32" s="182"/>
      <c r="K32" s="182"/>
      <c r="L32" s="11"/>
      <c r="M32" s="11"/>
      <c r="N32" s="11"/>
      <c r="O32" s="74"/>
    </row>
    <row r="33" spans="1:15" ht="15" customHeight="1">
      <c r="A33" s="68"/>
      <c r="B33" s="183">
        <f>C30+E30</f>
        <v>0</v>
      </c>
      <c r="C33" s="183"/>
      <c r="D33" s="183"/>
      <c r="E33" s="183"/>
      <c r="F33" s="183"/>
      <c r="G33" s="184" t="s">
        <v>47</v>
      </c>
      <c r="H33" s="184"/>
      <c r="I33" s="184"/>
      <c r="J33" s="77" t="s">
        <v>83</v>
      </c>
      <c r="K33" s="98" t="s">
        <v>67</v>
      </c>
      <c r="L33" s="11"/>
      <c r="M33" s="11"/>
      <c r="N33" s="11"/>
      <c r="O33" s="74"/>
    </row>
    <row r="34" spans="1:15" ht="15" customHeight="1">
      <c r="A34" s="68"/>
      <c r="B34" s="183"/>
      <c r="C34" s="183"/>
      <c r="D34" s="183"/>
      <c r="E34" s="183"/>
      <c r="F34" s="183"/>
      <c r="G34" s="185"/>
      <c r="H34" s="185"/>
      <c r="I34" s="185"/>
      <c r="J34" s="75"/>
      <c r="K34" s="99">
        <f>IF(J34&gt;0,E23/J34,"")</f>
      </c>
      <c r="L34" s="11"/>
      <c r="M34" s="11"/>
      <c r="N34" s="11"/>
      <c r="O34" s="74"/>
    </row>
    <row r="35" spans="1:15" ht="15" customHeight="1">
      <c r="A35" s="68"/>
      <c r="B35" s="183"/>
      <c r="C35" s="183"/>
      <c r="D35" s="183"/>
      <c r="E35" s="183"/>
      <c r="F35" s="183"/>
      <c r="G35" s="185"/>
      <c r="H35" s="185"/>
      <c r="I35" s="185"/>
      <c r="J35" s="75"/>
      <c r="K35" s="99">
        <f>IF(J35&gt;0,E23/J35,"")</f>
      </c>
      <c r="L35" s="11"/>
      <c r="M35" s="11"/>
      <c r="N35" s="11"/>
      <c r="O35" s="74"/>
    </row>
    <row r="36" spans="1:15" ht="15" customHeight="1">
      <c r="A36" s="68"/>
      <c r="B36" s="183"/>
      <c r="C36" s="183"/>
      <c r="D36" s="183"/>
      <c r="E36" s="183"/>
      <c r="F36" s="183"/>
      <c r="G36" s="185"/>
      <c r="H36" s="185"/>
      <c r="I36" s="185"/>
      <c r="J36" s="75"/>
      <c r="K36" s="99">
        <f>IF(J36&gt;0,E23/J36,"")</f>
      </c>
      <c r="L36" s="11"/>
      <c r="M36" s="11"/>
      <c r="N36" s="11"/>
      <c r="O36" s="74"/>
    </row>
    <row r="37" spans="1:15" ht="7.5" customHeight="1">
      <c r="A37" s="11"/>
      <c r="B37" s="73"/>
      <c r="C37" s="73"/>
      <c r="D37" s="73"/>
      <c r="E37" s="73"/>
      <c r="F37" s="73"/>
      <c r="G37" s="100"/>
      <c r="H37" s="100"/>
      <c r="I37" s="100"/>
      <c r="J37" s="100"/>
      <c r="K37" s="100"/>
      <c r="L37" s="73"/>
      <c r="M37" s="73"/>
      <c r="N37" s="73"/>
      <c r="O37" s="11"/>
    </row>
  </sheetData>
  <sheetProtection/>
  <mergeCells count="76"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7875" bottom="0.7875" header="0" footer="0"/>
  <pageSetup firstPageNumber="1" useFirstPageNumber="1" fitToHeight="0" horizontalDpi="300" verticalDpi="300" orientation="landscape" paperSize="9" scale="75" r:id="rId1"/>
  <headerFooter alignWithMargins="0">
    <oddHeader>&amp;Cpříloha č. 3 (2 listy-krycí list, rozpočet)</oddHeader>
    <oddFooter>&amp;L&amp;"Times New Roman,obyčejné"&amp;12ST Systém 2005 -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="110" zoomScaleNormal="110" zoomScalePageLayoutView="0" workbookViewId="0" topLeftCell="A1">
      <pane xSplit="6" ySplit="5" topLeftCell="G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3" sqref="G3:I3"/>
    </sheetView>
  </sheetViews>
  <sheetFormatPr defaultColWidth="11.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421875" style="2" customWidth="1"/>
    <col min="6" max="6" width="14.8515625" style="2" bestFit="1" customWidth="1"/>
    <col min="7" max="7" width="61.8515625" style="2" customWidth="1"/>
    <col min="8" max="8" width="11.421875" style="2" customWidth="1"/>
    <col min="9" max="9" width="8.140625" style="3" customWidth="1"/>
    <col min="10" max="10" width="12.28125" style="2" customWidth="1"/>
    <col min="11" max="11" width="15.421875" style="2" customWidth="1"/>
    <col min="12" max="12" width="13.28125" style="4" customWidth="1"/>
    <col min="13" max="13" width="13.421875" style="4" customWidth="1"/>
    <col min="14" max="15" width="11.421875" style="4" customWidth="1"/>
    <col min="16" max="16" width="13.28125" style="5" customWidth="1"/>
    <col min="17" max="17" width="1.7109375" style="2" customWidth="1"/>
    <col min="18" max="16384" width="11.421875" style="2" customWidth="1"/>
  </cols>
  <sheetData>
    <row r="1" spans="1:16" s="9" customFormat="1" ht="12.75" customHeight="1" hidden="1">
      <c r="A1" s="6" t="s">
        <v>30</v>
      </c>
      <c r="B1" s="7" t="s">
        <v>41</v>
      </c>
      <c r="C1" s="7" t="s">
        <v>35</v>
      </c>
      <c r="D1" s="7" t="s">
        <v>32</v>
      </c>
      <c r="E1" s="7" t="s">
        <v>66</v>
      </c>
      <c r="F1" s="7" t="s">
        <v>88</v>
      </c>
      <c r="G1" s="7" t="s">
        <v>34</v>
      </c>
      <c r="H1" s="7" t="s">
        <v>80</v>
      </c>
      <c r="I1" s="7" t="s">
        <v>9</v>
      </c>
      <c r="J1" s="7" t="s">
        <v>36</v>
      </c>
      <c r="K1" s="7" t="s">
        <v>70</v>
      </c>
      <c r="L1" s="8" t="s">
        <v>46</v>
      </c>
      <c r="M1" s="8" t="s">
        <v>75</v>
      </c>
      <c r="N1" s="8" t="s">
        <v>21</v>
      </c>
      <c r="O1" s="8" t="s">
        <v>81</v>
      </c>
      <c r="P1" s="7" t="s">
        <v>19</v>
      </c>
    </row>
    <row r="2" spans="1:17" ht="29.25" customHeight="1" thickBot="1">
      <c r="A2" s="10"/>
      <c r="B2" s="11"/>
      <c r="C2" s="11"/>
      <c r="D2" s="11"/>
      <c r="E2" s="11"/>
      <c r="F2" s="11"/>
      <c r="G2" s="186" t="s">
        <v>165</v>
      </c>
      <c r="H2" s="186"/>
      <c r="I2" s="186"/>
      <c r="J2" s="186"/>
      <c r="K2" s="186"/>
      <c r="L2" s="12"/>
      <c r="M2" s="12"/>
      <c r="N2" s="12"/>
      <c r="O2" s="12"/>
      <c r="P2" s="13"/>
      <c r="Q2" s="11"/>
    </row>
    <row r="3" spans="1:17" ht="18.75" customHeight="1" thickBot="1">
      <c r="A3" s="11"/>
      <c r="B3" s="14" t="s">
        <v>42</v>
      </c>
      <c r="C3" s="15"/>
      <c r="D3" s="15"/>
      <c r="E3" s="187">
        <f>KrycíList!D8</f>
        <v>0</v>
      </c>
      <c r="F3" s="187"/>
      <c r="G3" s="188" t="str">
        <f>KrycíList!C4</f>
        <v>Výstavba workoutového hříště ul. Astronautů</v>
      </c>
      <c r="H3" s="188"/>
      <c r="I3" s="188"/>
      <c r="J3" s="16" t="s">
        <v>64</v>
      </c>
      <c r="K3" s="17">
        <f>SUMIF(D7:D117,"B",K7:K117)</f>
        <v>0</v>
      </c>
      <c r="L3" s="18">
        <f>SUMIF(D7:D117,"B",L7:L117)</f>
        <v>0</v>
      </c>
      <c r="M3" s="18">
        <f>SUMIF(D7:D117,"B",M7:M117)</f>
        <v>0</v>
      </c>
      <c r="N3" s="18">
        <f>SUMIF(D7:D117,"B",N7:N117)</f>
        <v>0</v>
      </c>
      <c r="O3" s="18">
        <f>SUMIF(D7:D117,"B",O7:O117)</f>
        <v>0</v>
      </c>
      <c r="P3" s="19">
        <f>ROUNDUP(SUMIF(D7:D117,"B",P7:P117),1)</f>
        <v>0</v>
      </c>
      <c r="Q3" s="15"/>
    </row>
    <row r="4" spans="1:17" ht="14.25">
      <c r="A4" s="11"/>
      <c r="B4" s="11"/>
      <c r="C4" s="11"/>
      <c r="D4" s="11"/>
      <c r="E4" s="11"/>
      <c r="F4" s="11"/>
      <c r="G4" s="189">
        <f>KrycíList!J4</f>
        <v>0</v>
      </c>
      <c r="H4" s="189"/>
      <c r="I4" s="189"/>
      <c r="J4" s="15"/>
      <c r="K4" s="11"/>
      <c r="L4" s="12"/>
      <c r="M4" s="12"/>
      <c r="N4" s="12"/>
      <c r="O4" s="12"/>
      <c r="P4" s="13"/>
      <c r="Q4" s="11"/>
    </row>
    <row r="5" spans="1:17" ht="12.75">
      <c r="A5" s="11"/>
      <c r="B5" s="20" t="s">
        <v>25</v>
      </c>
      <c r="C5" s="21" t="s">
        <v>26</v>
      </c>
      <c r="D5" s="20" t="s">
        <v>8</v>
      </c>
      <c r="E5" s="20" t="s">
        <v>7</v>
      </c>
      <c r="F5" s="20" t="s">
        <v>88</v>
      </c>
      <c r="G5" s="20" t="s">
        <v>90</v>
      </c>
      <c r="H5" s="22" t="s">
        <v>80</v>
      </c>
      <c r="I5" s="20" t="s">
        <v>10</v>
      </c>
      <c r="J5" s="22" t="s">
        <v>36</v>
      </c>
      <c r="K5" s="22" t="s">
        <v>39</v>
      </c>
      <c r="L5" s="23" t="s">
        <v>45</v>
      </c>
      <c r="M5" s="23" t="s">
        <v>74</v>
      </c>
      <c r="N5" s="23" t="s">
        <v>21</v>
      </c>
      <c r="O5" s="23" t="s">
        <v>82</v>
      </c>
      <c r="P5" s="23" t="s">
        <v>19</v>
      </c>
      <c r="Q5" s="11"/>
    </row>
    <row r="6" spans="1:17" ht="12.75">
      <c r="A6" s="11"/>
      <c r="B6" s="11"/>
      <c r="C6" s="11"/>
      <c r="D6" s="11"/>
      <c r="E6" s="11"/>
      <c r="F6" s="11"/>
      <c r="G6" s="11"/>
      <c r="H6" s="11"/>
      <c r="I6" s="24"/>
      <c r="J6" s="11"/>
      <c r="K6" s="11"/>
      <c r="L6" s="12"/>
      <c r="M6" s="12"/>
      <c r="N6" s="12"/>
      <c r="O6" s="12"/>
      <c r="P6" s="13"/>
      <c r="Q6" s="11"/>
    </row>
    <row r="7" spans="1:17" ht="15">
      <c r="A7" s="11"/>
      <c r="B7" s="25" t="s">
        <v>14</v>
      </c>
      <c r="C7" s="26"/>
      <c r="D7" s="27" t="s">
        <v>1</v>
      </c>
      <c r="E7" s="26"/>
      <c r="F7" s="26"/>
      <c r="G7" s="28" t="s">
        <v>93</v>
      </c>
      <c r="H7" s="26"/>
      <c r="I7" s="27"/>
      <c r="J7" s="26"/>
      <c r="K7" s="29">
        <f>SUMIF(D8:D29,"O",K8:K29)</f>
        <v>0</v>
      </c>
      <c r="L7" s="30">
        <f>SUMIF(D8:D29,"O",L8:L29)</f>
        <v>0</v>
      </c>
      <c r="M7" s="30">
        <f>SUMIF(D8:D29,"O",M8:M29)</f>
        <v>0</v>
      </c>
      <c r="N7" s="30">
        <f>SUMIF(D8:D29,"O",N8:N29)</f>
        <v>0</v>
      </c>
      <c r="O7" s="30">
        <f>SUMIF(D8:D29,"O",O8:O29)</f>
        <v>0</v>
      </c>
      <c r="P7" s="31">
        <f>SUMIF(D8:D29,"O",P8:P29)</f>
        <v>0</v>
      </c>
      <c r="Q7" s="32"/>
    </row>
    <row r="8" spans="1:17" ht="12.75" outlineLevel="1">
      <c r="A8" s="11"/>
      <c r="B8" s="33"/>
      <c r="C8" s="34" t="s">
        <v>13</v>
      </c>
      <c r="D8" s="35" t="s">
        <v>2</v>
      </c>
      <c r="E8" s="36"/>
      <c r="F8" s="36" t="s">
        <v>24</v>
      </c>
      <c r="G8" s="37" t="s">
        <v>164</v>
      </c>
      <c r="H8" s="36"/>
      <c r="I8" s="35"/>
      <c r="J8" s="36"/>
      <c r="K8" s="38">
        <f>SUBTOTAL(9,K9:K14)</f>
        <v>0</v>
      </c>
      <c r="L8" s="39">
        <f>SUBTOTAL(9,L9:L14)</f>
        <v>0</v>
      </c>
      <c r="M8" s="39">
        <f>SUBTOTAL(9,M9:M14)</f>
        <v>0</v>
      </c>
      <c r="N8" s="39">
        <f>SUBTOTAL(9,N9:N14)</f>
        <v>0</v>
      </c>
      <c r="O8" s="39">
        <f>SUBTOTAL(9,O9:O14)</f>
        <v>0</v>
      </c>
      <c r="P8" s="40">
        <f>SUMPRODUCT(P9:P14,K9:K14)/100</f>
        <v>0</v>
      </c>
      <c r="Q8" s="32"/>
    </row>
    <row r="9" spans="1:17" ht="12.75" outlineLevel="2">
      <c r="A9" s="11"/>
      <c r="B9" s="33"/>
      <c r="C9" s="47"/>
      <c r="D9" s="48"/>
      <c r="E9" s="49" t="s">
        <v>101</v>
      </c>
      <c r="F9" s="50"/>
      <c r="G9" s="51"/>
      <c r="H9" s="50"/>
      <c r="I9" s="48"/>
      <c r="J9" s="50"/>
      <c r="K9" s="52"/>
      <c r="L9" s="53"/>
      <c r="M9" s="53"/>
      <c r="N9" s="53"/>
      <c r="O9" s="53"/>
      <c r="P9" s="54"/>
      <c r="Q9" s="32"/>
    </row>
    <row r="10" spans="1:17" ht="12.75" outlineLevel="2">
      <c r="A10" s="11"/>
      <c r="B10" s="32"/>
      <c r="C10" s="32"/>
      <c r="D10" s="55" t="s">
        <v>4</v>
      </c>
      <c r="E10" s="56">
        <v>1</v>
      </c>
      <c r="F10" s="57" t="s">
        <v>52</v>
      </c>
      <c r="G10" s="133" t="s">
        <v>108</v>
      </c>
      <c r="H10" s="59">
        <v>1</v>
      </c>
      <c r="I10" s="60" t="s">
        <v>44</v>
      </c>
      <c r="J10" s="136"/>
      <c r="K10" s="62">
        <f>J10*H10</f>
        <v>0</v>
      </c>
      <c r="L10" s="63">
        <f>IF(D10="S",K10,"")</f>
        <v>0</v>
      </c>
      <c r="M10" s="61">
        <f>IF(OR(D10="P",D10="U"),K10,"")</f>
      </c>
      <c r="N10" s="61">
        <f>IF(D10="H",K10,"")</f>
      </c>
      <c r="O10" s="61">
        <f>IF(D10="V",K10,"")</f>
      </c>
      <c r="P10" s="64">
        <v>21</v>
      </c>
      <c r="Q10" s="65"/>
    </row>
    <row r="11" spans="1:17" ht="12.75" outlineLevel="2">
      <c r="A11" s="11"/>
      <c r="B11" s="32"/>
      <c r="C11" s="32"/>
      <c r="D11" s="55" t="s">
        <v>4</v>
      </c>
      <c r="E11" s="56">
        <v>2</v>
      </c>
      <c r="F11" s="57" t="s">
        <v>53</v>
      </c>
      <c r="G11" s="133" t="s">
        <v>97</v>
      </c>
      <c r="H11" s="59">
        <v>1</v>
      </c>
      <c r="I11" s="60" t="s">
        <v>44</v>
      </c>
      <c r="J11" s="136"/>
      <c r="K11" s="62">
        <f>J11*H11</f>
        <v>0</v>
      </c>
      <c r="L11" s="63">
        <f>IF(D11="S",K11,"")</f>
        <v>0</v>
      </c>
      <c r="M11" s="61">
        <f>IF(OR(D11="P",D11="U"),K11,"")</f>
      </c>
      <c r="N11" s="61">
        <f>IF(D11="H",K11,"")</f>
      </c>
      <c r="O11" s="61">
        <f>IF(D11="V",K11,"")</f>
      </c>
      <c r="P11" s="64">
        <v>21</v>
      </c>
      <c r="Q11" s="65"/>
    </row>
    <row r="12" spans="1:17" s="46" customFormat="1" ht="22.5" outlineLevel="2">
      <c r="A12" s="41"/>
      <c r="B12" s="41"/>
      <c r="C12" s="41"/>
      <c r="D12" s="41"/>
      <c r="E12" s="41"/>
      <c r="F12" s="41"/>
      <c r="G12" s="42" t="s">
        <v>120</v>
      </c>
      <c r="H12" s="41"/>
      <c r="I12" s="43"/>
      <c r="J12" s="41"/>
      <c r="K12" s="41"/>
      <c r="L12" s="44"/>
      <c r="M12" s="44"/>
      <c r="N12" s="44"/>
      <c r="O12" s="44"/>
      <c r="P12" s="45"/>
      <c r="Q12" s="41"/>
    </row>
    <row r="13" spans="1:17" ht="12.75" outlineLevel="2">
      <c r="A13" s="11"/>
      <c r="B13" s="32"/>
      <c r="C13" s="32"/>
      <c r="D13" s="55" t="s">
        <v>4</v>
      </c>
      <c r="E13" s="56">
        <v>3</v>
      </c>
      <c r="F13" s="57" t="s">
        <v>54</v>
      </c>
      <c r="G13" s="58" t="s">
        <v>109</v>
      </c>
      <c r="H13" s="59">
        <v>1</v>
      </c>
      <c r="I13" s="60" t="s">
        <v>44</v>
      </c>
      <c r="J13" s="137"/>
      <c r="K13" s="62">
        <f>H13*J13</f>
        <v>0</v>
      </c>
      <c r="L13" s="63">
        <f>IF(D13="S",K13,"")</f>
        <v>0</v>
      </c>
      <c r="M13" s="61">
        <f>IF(OR(D13="P",D13="U"),K13,"")</f>
      </c>
      <c r="N13" s="61">
        <f>IF(D13="H",K13,"")</f>
      </c>
      <c r="O13" s="61">
        <f>IF(D13="V",K13,"")</f>
      </c>
      <c r="P13" s="64">
        <v>21</v>
      </c>
      <c r="Q13" s="65"/>
    </row>
    <row r="14" spans="1:17" ht="12.75" outlineLevel="2">
      <c r="A14" s="11"/>
      <c r="B14" s="32"/>
      <c r="C14" s="32"/>
      <c r="D14" s="55" t="s">
        <v>4</v>
      </c>
      <c r="E14" s="56">
        <v>4</v>
      </c>
      <c r="F14" s="57" t="s">
        <v>121</v>
      </c>
      <c r="G14" s="133" t="s">
        <v>163</v>
      </c>
      <c r="H14" s="59">
        <v>1</v>
      </c>
      <c r="I14" s="60" t="s">
        <v>44</v>
      </c>
      <c r="J14" s="136"/>
      <c r="K14" s="62">
        <f>J14*H14</f>
        <v>0</v>
      </c>
      <c r="L14" s="63">
        <f>IF(D14="S",K14,"")</f>
        <v>0</v>
      </c>
      <c r="M14" s="61">
        <f>IF(OR(D14="P",D14="U"),K14,"")</f>
      </c>
      <c r="N14" s="61">
        <f>IF(D14="H",K14,"")</f>
      </c>
      <c r="O14" s="61">
        <f>IF(D14="V",K14,"")</f>
      </c>
      <c r="P14" s="64">
        <v>21</v>
      </c>
      <c r="Q14" s="65"/>
    </row>
    <row r="15" spans="1:17" ht="12.75" outlineLevel="2">
      <c r="A15" s="11"/>
      <c r="B15" s="32"/>
      <c r="C15" s="32"/>
      <c r="D15" s="41"/>
      <c r="E15" s="41"/>
      <c r="F15" s="41"/>
      <c r="G15" s="42"/>
      <c r="H15" s="41"/>
      <c r="I15" s="43"/>
      <c r="J15" s="41"/>
      <c r="K15" s="41"/>
      <c r="L15" s="44"/>
      <c r="M15" s="44"/>
      <c r="N15" s="44"/>
      <c r="O15" s="44"/>
      <c r="P15" s="45"/>
      <c r="Q15" s="65"/>
    </row>
    <row r="16" spans="1:17" ht="12.75" outlineLevel="1">
      <c r="A16" s="11"/>
      <c r="B16" s="33"/>
      <c r="C16" s="34" t="s">
        <v>14</v>
      </c>
      <c r="D16" s="35" t="s">
        <v>2</v>
      </c>
      <c r="E16" s="36"/>
      <c r="F16" s="36" t="s">
        <v>20</v>
      </c>
      <c r="G16" s="37" t="s">
        <v>115</v>
      </c>
      <c r="H16" s="36"/>
      <c r="I16" s="35"/>
      <c r="J16" s="36"/>
      <c r="K16" s="38">
        <f>SUBTOTAL(9,K17:K25)</f>
        <v>0</v>
      </c>
      <c r="L16" s="39">
        <f>SUBTOTAL(9,L17:L25)</f>
        <v>0</v>
      </c>
      <c r="M16" s="39">
        <f>SUBTOTAL(9,M17:M25)</f>
        <v>0</v>
      </c>
      <c r="N16" s="39">
        <f>SUBTOTAL(9,N17:N25)</f>
        <v>0</v>
      </c>
      <c r="O16" s="39">
        <f>SUBTOTAL(9,O17:O25)</f>
        <v>0</v>
      </c>
      <c r="P16" s="40">
        <f>SUMPRODUCT(P17:P25,K17:K25)/100</f>
        <v>0</v>
      </c>
      <c r="Q16" s="32"/>
    </row>
    <row r="17" spans="1:17" ht="12.75" outlineLevel="2">
      <c r="A17" s="11"/>
      <c r="B17" s="33"/>
      <c r="C17" s="47"/>
      <c r="D17" s="48"/>
      <c r="E17" s="49" t="s">
        <v>101</v>
      </c>
      <c r="F17" s="50"/>
      <c r="G17" s="51"/>
      <c r="H17" s="50"/>
      <c r="I17" s="48"/>
      <c r="J17" s="50"/>
      <c r="K17" s="52"/>
      <c r="L17" s="53"/>
      <c r="M17" s="53"/>
      <c r="N17" s="53"/>
      <c r="O17" s="53"/>
      <c r="P17" s="54"/>
      <c r="Q17" s="32"/>
    </row>
    <row r="18" spans="1:17" s="46" customFormat="1" ht="12.75" outlineLevel="2">
      <c r="A18" s="41"/>
      <c r="B18" s="41"/>
      <c r="C18" s="41"/>
      <c r="D18" s="55" t="s">
        <v>3</v>
      </c>
      <c r="E18" s="56">
        <v>1</v>
      </c>
      <c r="F18" s="57" t="s">
        <v>126</v>
      </c>
      <c r="G18" s="140" t="s">
        <v>158</v>
      </c>
      <c r="H18" s="129">
        <v>225</v>
      </c>
      <c r="I18" s="102" t="s">
        <v>11</v>
      </c>
      <c r="J18" s="137"/>
      <c r="K18" s="62">
        <f>H18*J18</f>
        <v>0</v>
      </c>
      <c r="L18" s="63">
        <f>IF(D18="S",K18,"")</f>
      </c>
      <c r="M18" s="61">
        <f>IF(OR(D18="P",D18="U"),K18,"")</f>
        <v>0</v>
      </c>
      <c r="N18" s="61">
        <f>IF(D18="H",K18,"")</f>
      </c>
      <c r="O18" s="61">
        <f>IF(D18="V",K18,"")</f>
      </c>
      <c r="P18" s="64">
        <v>21</v>
      </c>
      <c r="Q18" s="41"/>
    </row>
    <row r="19" spans="1:17" s="46" customFormat="1" ht="11.25" outlineLevel="2">
      <c r="A19" s="41"/>
      <c r="B19" s="41"/>
      <c r="C19" s="41"/>
      <c r="D19" s="41"/>
      <c r="E19" s="41"/>
      <c r="F19" s="41"/>
      <c r="G19" s="143">
        <v>225</v>
      </c>
      <c r="H19" s="41"/>
      <c r="I19" s="43"/>
      <c r="J19" s="41"/>
      <c r="K19" s="41"/>
      <c r="L19" s="44"/>
      <c r="M19" s="44"/>
      <c r="N19" s="44"/>
      <c r="O19" s="44"/>
      <c r="P19" s="45"/>
      <c r="Q19" s="41"/>
    </row>
    <row r="20" spans="1:17" ht="12.75" outlineLevel="2">
      <c r="A20" s="11"/>
      <c r="B20" s="32"/>
      <c r="C20" s="32"/>
      <c r="D20" s="55" t="s">
        <v>3</v>
      </c>
      <c r="E20" s="56">
        <v>2</v>
      </c>
      <c r="F20" s="57" t="s">
        <v>57</v>
      </c>
      <c r="G20" s="58" t="s">
        <v>112</v>
      </c>
      <c r="H20" s="129">
        <v>4.5</v>
      </c>
      <c r="I20" s="60" t="s">
        <v>12</v>
      </c>
      <c r="J20" s="137"/>
      <c r="K20" s="62">
        <f>H20*J20</f>
        <v>0</v>
      </c>
      <c r="L20" s="63">
        <f>IF(D20="S",K20,"")</f>
      </c>
      <c r="M20" s="61">
        <f>IF(OR(D20="P",D20="U"),K20,"")</f>
        <v>0</v>
      </c>
      <c r="N20" s="61">
        <f>IF(D20="H",K20,"")</f>
      </c>
      <c r="O20" s="61">
        <f>IF(D20="V",K20,"")</f>
      </c>
      <c r="P20" s="64">
        <v>21</v>
      </c>
      <c r="Q20" s="65"/>
    </row>
    <row r="21" spans="1:17" s="46" customFormat="1" ht="11.25" outlineLevel="2">
      <c r="A21" s="41"/>
      <c r="B21" s="41"/>
      <c r="C21" s="41"/>
      <c r="D21" s="41"/>
      <c r="E21" s="41"/>
      <c r="F21" s="41"/>
      <c r="G21" s="141" t="s">
        <v>159</v>
      </c>
      <c r="H21" s="127"/>
      <c r="I21" s="43"/>
      <c r="J21" s="41"/>
      <c r="K21" s="41"/>
      <c r="L21" s="44"/>
      <c r="M21" s="44"/>
      <c r="N21" s="44"/>
      <c r="O21" s="44"/>
      <c r="P21" s="45"/>
      <c r="Q21" s="41"/>
    </row>
    <row r="22" spans="1:17" ht="12.75" outlineLevel="2">
      <c r="A22" s="11"/>
      <c r="B22" s="32"/>
      <c r="C22" s="32"/>
      <c r="D22" s="55" t="s">
        <v>3</v>
      </c>
      <c r="E22" s="56">
        <v>3</v>
      </c>
      <c r="F22" s="57" t="s">
        <v>55</v>
      </c>
      <c r="G22" s="58" t="s">
        <v>113</v>
      </c>
      <c r="H22" s="129">
        <v>4.5</v>
      </c>
      <c r="I22" s="60" t="s">
        <v>12</v>
      </c>
      <c r="J22" s="137"/>
      <c r="K22" s="62">
        <f>H22*J22</f>
        <v>0</v>
      </c>
      <c r="L22" s="63">
        <f>IF(D22="S",K22,"")</f>
      </c>
      <c r="M22" s="61">
        <f>IF(OR(D22="P",D22="U"),K22,"")</f>
        <v>0</v>
      </c>
      <c r="N22" s="61">
        <f>IF(D22="H",K22,"")</f>
      </c>
      <c r="O22" s="61">
        <f>IF(D22="V",K22,"")</f>
      </c>
      <c r="P22" s="64">
        <v>21</v>
      </c>
      <c r="Q22" s="65"/>
    </row>
    <row r="23" spans="1:17" ht="25.5" outlineLevel="2">
      <c r="A23" s="11"/>
      <c r="B23" s="32"/>
      <c r="C23" s="32"/>
      <c r="D23" s="55" t="s">
        <v>3</v>
      </c>
      <c r="E23" s="56">
        <v>4</v>
      </c>
      <c r="F23" s="57" t="s">
        <v>56</v>
      </c>
      <c r="G23" s="58" t="s">
        <v>114</v>
      </c>
      <c r="H23" s="129">
        <v>4.5</v>
      </c>
      <c r="I23" s="60" t="s">
        <v>12</v>
      </c>
      <c r="J23" s="137"/>
      <c r="K23" s="62">
        <f>H23*J23</f>
        <v>0</v>
      </c>
      <c r="L23" s="63">
        <f>IF(D23="S",K23,"")</f>
      </c>
      <c r="M23" s="61">
        <f>IF(OR(D23="P",D23="U"),K23,"")</f>
        <v>0</v>
      </c>
      <c r="N23" s="61">
        <f>IF(D23="H",K23,"")</f>
      </c>
      <c r="O23" s="61">
        <f>IF(D23="V",K23,"")</f>
      </c>
      <c r="P23" s="64">
        <v>21</v>
      </c>
      <c r="Q23" s="65"/>
    </row>
    <row r="24" spans="1:17" ht="12.75" outlineLevel="2">
      <c r="A24" s="11"/>
      <c r="B24" s="32"/>
      <c r="C24" s="32"/>
      <c r="D24" s="55" t="s">
        <v>3</v>
      </c>
      <c r="E24" s="56">
        <v>5</v>
      </c>
      <c r="F24" s="57" t="s">
        <v>58</v>
      </c>
      <c r="G24" s="58" t="s">
        <v>102</v>
      </c>
      <c r="H24" s="129">
        <v>4.5</v>
      </c>
      <c r="I24" s="60" t="s">
        <v>12</v>
      </c>
      <c r="J24" s="137"/>
      <c r="K24" s="62">
        <f>H24*J24</f>
        <v>0</v>
      </c>
      <c r="L24" s="63">
        <f>IF(D24="S",K24,"")</f>
      </c>
      <c r="M24" s="61">
        <f>IF(OR(D24="P",D24="U"),K24,"")</f>
        <v>0</v>
      </c>
      <c r="N24" s="61">
        <f>IF(D24="H",K24,"")</f>
      </c>
      <c r="O24" s="61">
        <f>IF(D24="V",K24,"")</f>
      </c>
      <c r="P24" s="64">
        <v>21</v>
      </c>
      <c r="Q24" s="65"/>
    </row>
    <row r="25" spans="1:17" ht="12.75" outlineLevel="2">
      <c r="A25" s="11"/>
      <c r="B25" s="32"/>
      <c r="C25" s="32"/>
      <c r="D25" s="55" t="s">
        <v>3</v>
      </c>
      <c r="E25" s="56">
        <v>6</v>
      </c>
      <c r="F25" s="57" t="s">
        <v>59</v>
      </c>
      <c r="G25" s="58" t="s">
        <v>106</v>
      </c>
      <c r="H25" s="129">
        <v>9</v>
      </c>
      <c r="I25" s="60" t="s">
        <v>6</v>
      </c>
      <c r="J25" s="142"/>
      <c r="K25" s="62">
        <f>H25*J25</f>
        <v>0</v>
      </c>
      <c r="L25" s="63">
        <f>IF(D25="S",K25,"")</f>
      </c>
      <c r="M25" s="61">
        <f>IF(OR(D25="P",D25="U"),K25,"")</f>
        <v>0</v>
      </c>
      <c r="N25" s="61">
        <f>IF(D25="H",K25,"")</f>
      </c>
      <c r="O25" s="61">
        <f>IF(D25="V",K25,"")</f>
      </c>
      <c r="P25" s="64">
        <v>21</v>
      </c>
      <c r="Q25" s="65"/>
    </row>
    <row r="26" spans="1:17" ht="12.75" outlineLevel="2">
      <c r="A26" s="11"/>
      <c r="B26" s="33"/>
      <c r="C26" s="34" t="s">
        <v>18</v>
      </c>
      <c r="D26" s="35" t="s">
        <v>2</v>
      </c>
      <c r="E26" s="36"/>
      <c r="F26" s="36" t="s">
        <v>28</v>
      </c>
      <c r="G26" s="37" t="s">
        <v>84</v>
      </c>
      <c r="H26" s="36"/>
      <c r="I26" s="35"/>
      <c r="J26" s="36"/>
      <c r="K26" s="38">
        <f>SUBTOTAL(9,K27:K30)</f>
        <v>0</v>
      </c>
      <c r="L26" s="39">
        <f>SUBTOTAL(9,L27:L30)</f>
        <v>0</v>
      </c>
      <c r="M26" s="39">
        <f>SUBTOTAL(9,M27:M30)</f>
        <v>0</v>
      </c>
      <c r="N26" s="39">
        <f>SUBTOTAL(9,N27:N30)</f>
        <v>0</v>
      </c>
      <c r="O26" s="39">
        <f>SUBTOTAL(9,O27:O30)</f>
        <v>0</v>
      </c>
      <c r="P26" s="40">
        <f>SUMPRODUCT(P27:P30,K27:K30)/100</f>
        <v>0</v>
      </c>
      <c r="Q26" s="32"/>
    </row>
    <row r="27" spans="1:17" ht="12.75" outlineLevel="2">
      <c r="A27" s="11"/>
      <c r="B27" s="33"/>
      <c r="C27" s="47"/>
      <c r="D27" s="48"/>
      <c r="E27" s="49" t="s">
        <v>101</v>
      </c>
      <c r="F27" s="50"/>
      <c r="G27" s="51"/>
      <c r="H27" s="50"/>
      <c r="I27" s="48"/>
      <c r="J27" s="50"/>
      <c r="K27" s="52"/>
      <c r="L27" s="53"/>
      <c r="M27" s="53"/>
      <c r="N27" s="53"/>
      <c r="O27" s="53"/>
      <c r="P27" s="54"/>
      <c r="Q27" s="32"/>
    </row>
    <row r="28" spans="1:17" ht="12.75" outlineLevel="2">
      <c r="A28" s="11"/>
      <c r="B28" s="32"/>
      <c r="C28" s="32"/>
      <c r="D28" s="55" t="s">
        <v>5</v>
      </c>
      <c r="E28" s="56">
        <v>1</v>
      </c>
      <c r="F28" s="57" t="s">
        <v>33</v>
      </c>
      <c r="G28" s="101" t="s">
        <v>98</v>
      </c>
      <c r="H28" s="59">
        <v>1180.516855</v>
      </c>
      <c r="I28" s="60" t="s">
        <v>0</v>
      </c>
      <c r="J28" s="137"/>
      <c r="K28" s="62">
        <f>H28*J28</f>
        <v>0</v>
      </c>
      <c r="L28" s="63">
        <f>IF(D28="S",K28,"")</f>
      </c>
      <c r="M28" s="61">
        <f>IF(OR(D28="P",D28="U"),K28,"")</f>
      </c>
      <c r="N28" s="61">
        <f>IF(D28="H",K28,"")</f>
      </c>
      <c r="O28" s="61">
        <f>IF(D28="V",K28,"")</f>
        <v>0</v>
      </c>
      <c r="P28" s="64">
        <v>21</v>
      </c>
      <c r="Q28" s="65"/>
    </row>
    <row r="29" spans="1:17" ht="12.75" outlineLevel="2">
      <c r="A29" s="11"/>
      <c r="B29" s="32"/>
      <c r="C29" s="32"/>
      <c r="D29" s="55" t="s">
        <v>5</v>
      </c>
      <c r="E29" s="56">
        <v>2</v>
      </c>
      <c r="F29" s="57" t="s">
        <v>33</v>
      </c>
      <c r="G29" s="58" t="s">
        <v>100</v>
      </c>
      <c r="H29" s="59">
        <v>1180.516855</v>
      </c>
      <c r="I29" s="60" t="s">
        <v>0</v>
      </c>
      <c r="J29" s="137"/>
      <c r="K29" s="62">
        <f>H29*J29</f>
        <v>0</v>
      </c>
      <c r="L29" s="63">
        <f>IF(D29="S",K29,"")</f>
      </c>
      <c r="M29" s="61">
        <f>IF(OR(D29="P",D29="U"),K29,"")</f>
      </c>
      <c r="N29" s="61">
        <f>IF(D29="H",K29,"")</f>
      </c>
      <c r="O29" s="61">
        <f>IF(D29="V",K29,"")</f>
        <v>0</v>
      </c>
      <c r="P29" s="64">
        <v>21</v>
      </c>
      <c r="Q29" s="65"/>
    </row>
    <row r="30" spans="1:17" ht="12.75" outlineLevel="2">
      <c r="A30" s="11"/>
      <c r="B30" s="32"/>
      <c r="C30" s="32"/>
      <c r="D30" s="103"/>
      <c r="E30" s="104"/>
      <c r="F30" s="105"/>
      <c r="G30" s="106"/>
      <c r="H30" s="107"/>
      <c r="I30" s="108"/>
      <c r="J30" s="109"/>
      <c r="K30" s="110"/>
      <c r="L30" s="111"/>
      <c r="M30" s="109"/>
      <c r="N30" s="109"/>
      <c r="O30" s="109"/>
      <c r="P30" s="112"/>
      <c r="Q30" s="65"/>
    </row>
    <row r="31" spans="1:17" ht="15">
      <c r="A31" s="11"/>
      <c r="B31" s="113" t="s">
        <v>15</v>
      </c>
      <c r="C31" s="26"/>
      <c r="D31" s="27" t="s">
        <v>1</v>
      </c>
      <c r="E31" s="26"/>
      <c r="F31" s="26"/>
      <c r="G31" s="28" t="s">
        <v>117</v>
      </c>
      <c r="H31" s="26"/>
      <c r="I31" s="27"/>
      <c r="J31" s="26"/>
      <c r="K31" s="29">
        <f>SUMIF(D32:D41,"O",K32:K41)</f>
        <v>0</v>
      </c>
      <c r="L31" s="30">
        <f>SUMIF(D32:D41,"O",L32:L41)</f>
        <v>0</v>
      </c>
      <c r="M31" s="30">
        <f>SUMIF(D32:D41,"O",M32:M41)</f>
        <v>0</v>
      </c>
      <c r="N31" s="30">
        <f>SUMIF(D32:D41,"O",N32:N41)</f>
        <v>0</v>
      </c>
      <c r="O31" s="30">
        <f>SUMIF(D32:D41,"O",O32:O41)</f>
        <v>0</v>
      </c>
      <c r="P31" s="31">
        <f>SUMIF(D32:D41,"O",P32:P41)</f>
        <v>0</v>
      </c>
      <c r="Q31" s="32"/>
    </row>
    <row r="32" spans="1:17" ht="12.75" outlineLevel="1">
      <c r="A32" s="11"/>
      <c r="B32" s="33"/>
      <c r="C32" s="34">
        <v>1</v>
      </c>
      <c r="D32" s="35" t="s">
        <v>2</v>
      </c>
      <c r="E32" s="36"/>
      <c r="F32" s="36" t="s">
        <v>20</v>
      </c>
      <c r="G32" s="37" t="s">
        <v>127</v>
      </c>
      <c r="H32" s="36"/>
      <c r="I32" s="35"/>
      <c r="J32" s="36"/>
      <c r="K32" s="38">
        <f>SUBTOTAL(9,K33:K37)</f>
        <v>0</v>
      </c>
      <c r="L32" s="39">
        <f>SUBTOTAL(9,L33:L37)</f>
        <v>0</v>
      </c>
      <c r="M32" s="39">
        <f>SUBTOTAL(9,M33:M37)</f>
        <v>0</v>
      </c>
      <c r="N32" s="39">
        <f>SUBTOTAL(9,N33:N37)</f>
        <v>0</v>
      </c>
      <c r="O32" s="39">
        <f>SUBTOTAL(9,O33:O37)</f>
        <v>0</v>
      </c>
      <c r="P32" s="40">
        <f>SUMPRODUCT(P33:P37,K33:K37)/100</f>
        <v>0</v>
      </c>
      <c r="Q32" s="32"/>
    </row>
    <row r="33" spans="1:17" ht="12.75" outlineLevel="2">
      <c r="A33" s="11"/>
      <c r="B33" s="33"/>
      <c r="C33" s="47"/>
      <c r="D33" s="48"/>
      <c r="E33" s="49" t="s">
        <v>101</v>
      </c>
      <c r="F33" s="50"/>
      <c r="G33" s="51"/>
      <c r="H33" s="50"/>
      <c r="I33" s="48"/>
      <c r="J33" s="50"/>
      <c r="K33" s="52"/>
      <c r="L33" s="53"/>
      <c r="M33" s="53"/>
      <c r="N33" s="53"/>
      <c r="O33" s="53"/>
      <c r="P33" s="54"/>
      <c r="Q33" s="32"/>
    </row>
    <row r="34" spans="1:17" ht="12.75" outlineLevel="2">
      <c r="A34" s="11"/>
      <c r="B34" s="32"/>
      <c r="C34" s="32"/>
      <c r="D34" s="55" t="s">
        <v>3</v>
      </c>
      <c r="E34" s="56">
        <v>1</v>
      </c>
      <c r="F34" s="57" t="s">
        <v>121</v>
      </c>
      <c r="G34" s="133" t="s">
        <v>161</v>
      </c>
      <c r="H34" s="59">
        <v>450</v>
      </c>
      <c r="I34" s="60" t="s">
        <v>11</v>
      </c>
      <c r="J34" s="137"/>
      <c r="K34" s="62">
        <f>H34*J34</f>
        <v>0</v>
      </c>
      <c r="L34" s="63">
        <f>IF(D34="S",K34,"")</f>
      </c>
      <c r="M34" s="61">
        <f>IF(OR(D34="P",D34="U"),K34,"")</f>
        <v>0</v>
      </c>
      <c r="N34" s="61">
        <f>IF(D34="H",K34,"")</f>
      </c>
      <c r="O34" s="61">
        <f>IF(D34="V",K34,"")</f>
      </c>
      <c r="P34" s="64">
        <v>21</v>
      </c>
      <c r="Q34" s="65"/>
    </row>
    <row r="35" spans="1:17" s="46" customFormat="1" ht="11.25" outlineLevel="2">
      <c r="A35" s="41"/>
      <c r="B35" s="41"/>
      <c r="C35" s="41"/>
      <c r="D35" s="41"/>
      <c r="E35" s="41"/>
      <c r="F35" s="41"/>
      <c r="G35" s="42" t="s">
        <v>162</v>
      </c>
      <c r="H35" s="41"/>
      <c r="I35" s="43"/>
      <c r="J35" s="41"/>
      <c r="K35" s="41"/>
      <c r="L35" s="44"/>
      <c r="M35" s="44"/>
      <c r="N35" s="44"/>
      <c r="O35" s="44"/>
      <c r="P35" s="45"/>
      <c r="Q35" s="41"/>
    </row>
    <row r="36" spans="1:17" s="46" customFormat="1" ht="25.5" outlineLevel="2">
      <c r="A36" s="41"/>
      <c r="B36" s="41"/>
      <c r="C36" s="41"/>
      <c r="D36" s="55" t="s">
        <v>3</v>
      </c>
      <c r="E36" s="56">
        <v>2</v>
      </c>
      <c r="F36" s="57" t="s">
        <v>116</v>
      </c>
      <c r="G36" s="101" t="s">
        <v>157</v>
      </c>
      <c r="H36" s="59">
        <v>295.75</v>
      </c>
      <c r="I36" s="60" t="s">
        <v>11</v>
      </c>
      <c r="J36" s="137"/>
      <c r="K36" s="62">
        <f>H36*J36</f>
        <v>0</v>
      </c>
      <c r="L36" s="63">
        <f>IF(D36="S",K36,"")</f>
      </c>
      <c r="M36" s="61">
        <f>IF(OR(D36="P",D36="U"),K36,"")</f>
        <v>0</v>
      </c>
      <c r="N36" s="61">
        <f>IF(D36="H",K36,"")</f>
      </c>
      <c r="O36" s="61">
        <f>IF(D36="V",K36,"")</f>
      </c>
      <c r="P36" s="64">
        <v>21</v>
      </c>
      <c r="Q36" s="41"/>
    </row>
    <row r="37" spans="1:17" s="46" customFormat="1" ht="11.25" outlineLevel="2">
      <c r="A37" s="41"/>
      <c r="B37" s="41"/>
      <c r="C37" s="41"/>
      <c r="D37" s="41"/>
      <c r="E37" s="41"/>
      <c r="F37" s="41"/>
      <c r="G37" s="42" t="s">
        <v>160</v>
      </c>
      <c r="H37" s="41"/>
      <c r="I37" s="43"/>
      <c r="J37" s="41"/>
      <c r="K37" s="41"/>
      <c r="L37" s="44"/>
      <c r="M37" s="44"/>
      <c r="N37" s="44"/>
      <c r="O37" s="44"/>
      <c r="P37" s="45"/>
      <c r="Q37" s="41"/>
    </row>
    <row r="38" spans="1:17" ht="12.75" outlineLevel="1">
      <c r="A38" s="11"/>
      <c r="B38" s="33"/>
      <c r="C38" s="34" t="s">
        <v>18</v>
      </c>
      <c r="D38" s="35" t="s">
        <v>2</v>
      </c>
      <c r="E38" s="36"/>
      <c r="F38" s="36" t="s">
        <v>28</v>
      </c>
      <c r="G38" s="37" t="s">
        <v>84</v>
      </c>
      <c r="H38" s="36"/>
      <c r="I38" s="35"/>
      <c r="J38" s="36"/>
      <c r="K38" s="38">
        <f>SUBTOTAL(9,K39:K41)</f>
        <v>0</v>
      </c>
      <c r="L38" s="39">
        <f>SUBTOTAL(9,L39:L41)</f>
        <v>0</v>
      </c>
      <c r="M38" s="39">
        <f>SUBTOTAL(9,M39:M41)</f>
        <v>0</v>
      </c>
      <c r="N38" s="39">
        <f>SUBTOTAL(9,N39:N41)</f>
        <v>0</v>
      </c>
      <c r="O38" s="39">
        <f>SUBTOTAL(9,O39:O41)</f>
        <v>0</v>
      </c>
      <c r="P38" s="40">
        <f>SUMPRODUCT(P39:P41,K39:K41)/100</f>
        <v>0</v>
      </c>
      <c r="Q38" s="32"/>
    </row>
    <row r="39" spans="1:17" ht="12.75" outlineLevel="2">
      <c r="A39" s="11"/>
      <c r="B39" s="33"/>
      <c r="C39" s="47"/>
      <c r="D39" s="48"/>
      <c r="E39" s="49" t="s">
        <v>101</v>
      </c>
      <c r="F39" s="50"/>
      <c r="G39" s="51"/>
      <c r="H39" s="50"/>
      <c r="I39" s="48"/>
      <c r="J39" s="50"/>
      <c r="K39" s="52"/>
      <c r="L39" s="53"/>
      <c r="M39" s="53"/>
      <c r="N39" s="53"/>
      <c r="O39" s="53"/>
      <c r="P39" s="54"/>
      <c r="Q39" s="32"/>
    </row>
    <row r="40" spans="1:17" ht="12.75" outlineLevel="2">
      <c r="A40" s="11"/>
      <c r="B40" s="32"/>
      <c r="C40" s="32"/>
      <c r="D40" s="55" t="s">
        <v>5</v>
      </c>
      <c r="E40" s="56">
        <v>1</v>
      </c>
      <c r="F40" s="57" t="s">
        <v>33</v>
      </c>
      <c r="G40" s="58" t="s">
        <v>98</v>
      </c>
      <c r="H40" s="59">
        <v>6671.179468</v>
      </c>
      <c r="I40" s="60" t="s">
        <v>0</v>
      </c>
      <c r="J40" s="137"/>
      <c r="K40" s="62">
        <f>H40*J40</f>
        <v>0</v>
      </c>
      <c r="L40" s="63">
        <f>IF(D40="S",K40,"")</f>
      </c>
      <c r="M40" s="61">
        <f>IF(OR(D40="P",D40="U"),K40,"")</f>
      </c>
      <c r="N40" s="61">
        <f>IF(D40="H",K40,"")</f>
      </c>
      <c r="O40" s="61">
        <f>IF(D40="V",K40,"")</f>
        <v>0</v>
      </c>
      <c r="P40" s="64">
        <v>21</v>
      </c>
      <c r="Q40" s="65"/>
    </row>
    <row r="41" spans="1:17" ht="12.75" outlineLevel="2">
      <c r="A41" s="11"/>
      <c r="B41" s="32"/>
      <c r="C41" s="32"/>
      <c r="D41" s="55" t="s">
        <v>5</v>
      </c>
      <c r="E41" s="56">
        <v>2</v>
      </c>
      <c r="F41" s="57" t="s">
        <v>33</v>
      </c>
      <c r="G41" s="58" t="s">
        <v>100</v>
      </c>
      <c r="H41" s="59">
        <v>6671.179468</v>
      </c>
      <c r="I41" s="60" t="s">
        <v>0</v>
      </c>
      <c r="J41" s="137"/>
      <c r="K41" s="62">
        <f>H41*J41</f>
        <v>0</v>
      </c>
      <c r="L41" s="63">
        <f>IF(D41="S",K41,"")</f>
      </c>
      <c r="M41" s="61">
        <f>IF(OR(D41="P",D41="U"),K41,"")</f>
      </c>
      <c r="N41" s="61">
        <f>IF(D41="H",K41,"")</f>
      </c>
      <c r="O41" s="61">
        <f>IF(D41="V",K41,"")</f>
        <v>0</v>
      </c>
      <c r="P41" s="64">
        <v>21</v>
      </c>
      <c r="Q41" s="65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24"/>
      <c r="J42" s="11"/>
      <c r="K42" s="11"/>
      <c r="L42" s="12"/>
      <c r="M42" s="12"/>
      <c r="N42" s="12"/>
      <c r="O42" s="12"/>
      <c r="P42" s="13"/>
      <c r="Q42" s="11"/>
    </row>
    <row r="43" spans="1:17" ht="15">
      <c r="A43" s="11"/>
      <c r="B43" s="113" t="s">
        <v>16</v>
      </c>
      <c r="C43" s="114"/>
      <c r="D43" s="115" t="s">
        <v>1</v>
      </c>
      <c r="E43" s="114"/>
      <c r="F43" s="114"/>
      <c r="G43" s="116" t="s">
        <v>118</v>
      </c>
      <c r="H43" s="114"/>
      <c r="I43" s="115"/>
      <c r="J43" s="114"/>
      <c r="K43" s="117">
        <f>SUMIF(D44:D115,"O",K44:K115)</f>
        <v>0</v>
      </c>
      <c r="L43" s="118">
        <f>SUMIF(D44:D115,"O",L44:L115)</f>
        <v>0</v>
      </c>
      <c r="M43" s="118">
        <f>SUMIF(D44:D115,"O",M44:M115)</f>
        <v>0</v>
      </c>
      <c r="N43" s="118">
        <f>SUMIF(D44:D115,"O",N44:N115)</f>
        <v>0</v>
      </c>
      <c r="O43" s="118">
        <f>SUMIF(D44:D115,"O",O44:O115)</f>
        <v>0</v>
      </c>
      <c r="P43" s="119">
        <f>SUMIF(D44:D115,"O",P44:P115)</f>
        <v>0</v>
      </c>
      <c r="Q43" s="32"/>
    </row>
    <row r="44" spans="1:17" ht="12.75" outlineLevel="1">
      <c r="A44" s="11"/>
      <c r="B44" s="33"/>
      <c r="C44" s="34" t="s">
        <v>17</v>
      </c>
      <c r="D44" s="35" t="s">
        <v>2</v>
      </c>
      <c r="E44" s="36"/>
      <c r="F44" s="36" t="s">
        <v>24</v>
      </c>
      <c r="G44" s="37" t="s">
        <v>96</v>
      </c>
      <c r="H44" s="36"/>
      <c r="I44" s="35"/>
      <c r="J44" s="36"/>
      <c r="K44" s="38">
        <f>SUBTOTAL(9,K45:K49)</f>
        <v>0</v>
      </c>
      <c r="L44" s="39">
        <f>SUBTOTAL(9,L45:L49)</f>
        <v>0</v>
      </c>
      <c r="M44" s="39">
        <f>SUBTOTAL(9,M45:M49)</f>
        <v>0</v>
      </c>
      <c r="N44" s="39">
        <f>SUBTOTAL(9,N45:N49)</f>
        <v>0</v>
      </c>
      <c r="O44" s="39">
        <f>SUBTOTAL(9,O45:O49)</f>
        <v>0</v>
      </c>
      <c r="P44" s="40">
        <f>SUMPRODUCT(P45:P49,K45:K49)/100</f>
        <v>0</v>
      </c>
      <c r="Q44" s="32"/>
    </row>
    <row r="45" spans="1:17" ht="12.75" outlineLevel="2">
      <c r="A45" s="11"/>
      <c r="B45" s="33"/>
      <c r="C45" s="47"/>
      <c r="D45" s="48"/>
      <c r="E45" s="49" t="s">
        <v>101</v>
      </c>
      <c r="F45" s="50"/>
      <c r="G45" s="51"/>
      <c r="H45" s="50"/>
      <c r="I45" s="48"/>
      <c r="J45" s="50"/>
      <c r="K45" s="52"/>
      <c r="L45" s="53"/>
      <c r="M45" s="53"/>
      <c r="N45" s="53"/>
      <c r="O45" s="53"/>
      <c r="P45" s="54"/>
      <c r="Q45" s="32"/>
    </row>
    <row r="46" spans="1:17" ht="12.75" outlineLevel="2">
      <c r="A46" s="11"/>
      <c r="B46" s="32"/>
      <c r="C46" s="32"/>
      <c r="D46" s="132" t="s">
        <v>4</v>
      </c>
      <c r="E46" s="134">
        <v>1</v>
      </c>
      <c r="F46" s="135" t="s">
        <v>121</v>
      </c>
      <c r="G46" s="133" t="s">
        <v>156</v>
      </c>
      <c r="H46" s="129">
        <v>2</v>
      </c>
      <c r="I46" s="132" t="s">
        <v>29</v>
      </c>
      <c r="J46" s="138"/>
      <c r="K46" s="62">
        <f>H46*J46</f>
        <v>0</v>
      </c>
      <c r="L46" s="63">
        <f>IF(D46="S",K46,"")</f>
        <v>0</v>
      </c>
      <c r="M46" s="61">
        <f>IF(OR(D46="P",D46="U"),K46,"")</f>
      </c>
      <c r="N46" s="61">
        <f>IF(D46="H",K46,"")</f>
      </c>
      <c r="O46" s="61">
        <f>IF(D46="V",K46,"")</f>
      </c>
      <c r="P46" s="64">
        <v>21</v>
      </c>
      <c r="Q46" s="65"/>
    </row>
    <row r="47" spans="1:17" ht="12.75" outlineLevel="2">
      <c r="A47" s="11"/>
      <c r="B47" s="32"/>
      <c r="C47" s="41"/>
      <c r="D47" s="130"/>
      <c r="E47" s="130"/>
      <c r="F47" s="130"/>
      <c r="G47" s="42" t="s">
        <v>138</v>
      </c>
      <c r="H47" s="127"/>
      <c r="I47" s="128"/>
      <c r="J47" s="130"/>
      <c r="K47" s="41"/>
      <c r="L47" s="44"/>
      <c r="M47" s="44"/>
      <c r="N47" s="44"/>
      <c r="O47" s="44"/>
      <c r="P47" s="45"/>
      <c r="Q47" s="65"/>
    </row>
    <row r="48" spans="1:17" ht="12.75" outlineLevel="2">
      <c r="A48" s="11"/>
      <c r="B48" s="32"/>
      <c r="C48" s="32"/>
      <c r="D48" s="132" t="s">
        <v>3</v>
      </c>
      <c r="E48" s="134">
        <v>2</v>
      </c>
      <c r="F48" s="135" t="s">
        <v>60</v>
      </c>
      <c r="G48" s="133" t="s">
        <v>124</v>
      </c>
      <c r="H48" s="129">
        <v>2</v>
      </c>
      <c r="I48" s="132" t="s">
        <v>29</v>
      </c>
      <c r="J48" s="138"/>
      <c r="K48" s="62">
        <f>H48*J48</f>
        <v>0</v>
      </c>
      <c r="L48" s="63">
        <f>IF(D48="S",K48,"")</f>
      </c>
      <c r="M48" s="61">
        <f>IF(OR(D48="P",D48="U"),K48,"")</f>
        <v>0</v>
      </c>
      <c r="N48" s="61">
        <f>IF(D48="H",K48,"")</f>
      </c>
      <c r="O48" s="61">
        <f>IF(D48="V",K48,"")</f>
      </c>
      <c r="P48" s="64">
        <v>21</v>
      </c>
      <c r="Q48" s="65"/>
    </row>
    <row r="49" spans="1:17" ht="12.75" outlineLevel="2">
      <c r="A49" s="11"/>
      <c r="B49" s="32"/>
      <c r="C49" s="41"/>
      <c r="D49" s="41"/>
      <c r="E49" s="41"/>
      <c r="F49" s="41"/>
      <c r="G49" s="42" t="s">
        <v>138</v>
      </c>
      <c r="H49" s="127"/>
      <c r="I49" s="128"/>
      <c r="J49" s="41"/>
      <c r="K49" s="41"/>
      <c r="L49" s="44"/>
      <c r="M49" s="44"/>
      <c r="N49" s="44"/>
      <c r="O49" s="44"/>
      <c r="P49" s="45"/>
      <c r="Q49" s="65"/>
    </row>
    <row r="50" spans="1:17" ht="12.75" outlineLevel="2">
      <c r="A50" s="11"/>
      <c r="B50" s="32"/>
      <c r="C50" s="34" t="s">
        <v>17</v>
      </c>
      <c r="D50" s="35" t="s">
        <v>2</v>
      </c>
      <c r="E50" s="36"/>
      <c r="F50" s="36" t="s">
        <v>24</v>
      </c>
      <c r="G50" s="37" t="s">
        <v>119</v>
      </c>
      <c r="H50" s="36"/>
      <c r="I50" s="35"/>
      <c r="J50" s="36"/>
      <c r="K50" s="38">
        <f>SUBTOTAL(9,K52:K99)</f>
        <v>0</v>
      </c>
      <c r="L50" s="39">
        <f>SUBTOTAL(9,L52:L99)</f>
        <v>0</v>
      </c>
      <c r="M50" s="39">
        <f>SUBTOTAL(9,M52:M99)</f>
        <v>0</v>
      </c>
      <c r="N50" s="39">
        <f>SUBTOTAL(9,N52:N99)</f>
        <v>0</v>
      </c>
      <c r="O50" s="39">
        <f>SUBTOTAL(9,O52:O99)</f>
        <v>0</v>
      </c>
      <c r="P50" s="40">
        <f>SUMPRODUCT(P52:P99,K52:K99)/100</f>
        <v>0</v>
      </c>
      <c r="Q50" s="65"/>
    </row>
    <row r="51" spans="1:17" ht="12.75" outlineLevel="2">
      <c r="A51" s="11"/>
      <c r="B51" s="32"/>
      <c r="C51" s="47"/>
      <c r="D51" s="48"/>
      <c r="E51" s="49" t="s">
        <v>101</v>
      </c>
      <c r="F51" s="50"/>
      <c r="G51" s="51"/>
      <c r="H51" s="50"/>
      <c r="I51" s="48"/>
      <c r="J51" s="50"/>
      <c r="K51" s="52"/>
      <c r="L51" s="53"/>
      <c r="M51" s="53"/>
      <c r="N51" s="53"/>
      <c r="O51" s="53"/>
      <c r="P51" s="54"/>
      <c r="Q51" s="65"/>
    </row>
    <row r="52" spans="1:17" ht="12.75" outlineLevel="2">
      <c r="A52" s="11"/>
      <c r="B52" s="32"/>
      <c r="C52" s="41"/>
      <c r="D52" s="55" t="s">
        <v>3</v>
      </c>
      <c r="E52" s="56">
        <v>1</v>
      </c>
      <c r="F52" s="57" t="s">
        <v>60</v>
      </c>
      <c r="G52" s="133" t="s">
        <v>111</v>
      </c>
      <c r="H52" s="59">
        <v>1</v>
      </c>
      <c r="I52" s="60" t="s">
        <v>44</v>
      </c>
      <c r="J52" s="138"/>
      <c r="K52" s="62">
        <f>H52*J52</f>
        <v>0</v>
      </c>
      <c r="L52" s="63">
        <f>IF(D52="S",K52,"")</f>
      </c>
      <c r="M52" s="61">
        <f>IF(OR(D52="P",D52="U"),K52,"")</f>
        <v>0</v>
      </c>
      <c r="N52" s="61">
        <f>IF(D52="H",K52,"")</f>
      </c>
      <c r="O52" s="61">
        <f>IF(D52="V",K52,"")</f>
      </c>
      <c r="P52" s="64">
        <v>21</v>
      </c>
      <c r="Q52" s="65"/>
    </row>
    <row r="53" spans="1:17" ht="12.75" outlineLevel="2">
      <c r="A53" s="11"/>
      <c r="B53" s="32"/>
      <c r="C53" s="41"/>
      <c r="D53" s="41"/>
      <c r="E53" s="41"/>
      <c r="F53" s="41"/>
      <c r="G53" s="42" t="s">
        <v>138</v>
      </c>
      <c r="H53" s="41"/>
      <c r="I53" s="43"/>
      <c r="J53" s="130"/>
      <c r="K53" s="41"/>
      <c r="L53" s="44"/>
      <c r="M53" s="44"/>
      <c r="N53" s="44"/>
      <c r="O53" s="44"/>
      <c r="P53" s="45"/>
      <c r="Q53" s="65"/>
    </row>
    <row r="54" spans="1:17" ht="25.5" outlineLevel="2">
      <c r="A54" s="11"/>
      <c r="B54" s="32"/>
      <c r="C54" s="41"/>
      <c r="D54" s="55" t="s">
        <v>4</v>
      </c>
      <c r="E54" s="56">
        <v>2</v>
      </c>
      <c r="F54" s="57" t="s">
        <v>121</v>
      </c>
      <c r="G54" s="133" t="s">
        <v>128</v>
      </c>
      <c r="H54" s="59">
        <v>28</v>
      </c>
      <c r="I54" s="102" t="s">
        <v>29</v>
      </c>
      <c r="J54" s="138"/>
      <c r="K54" s="62">
        <f>H54*J54</f>
        <v>0</v>
      </c>
      <c r="L54" s="63">
        <f>IF(D54="S",K54,"")</f>
        <v>0</v>
      </c>
      <c r="M54" s="61">
        <f>IF(OR(D54="P",D54="U"),K54,"")</f>
      </c>
      <c r="N54" s="61">
        <f>IF(D54="H",K54,"")</f>
      </c>
      <c r="O54" s="61">
        <f>IF(D54="V",K54,"")</f>
      </c>
      <c r="P54" s="64">
        <v>21</v>
      </c>
      <c r="Q54" s="65"/>
    </row>
    <row r="55" spans="1:17" ht="24.75" customHeight="1" outlineLevel="2">
      <c r="A55" s="11"/>
      <c r="B55" s="32"/>
      <c r="C55" s="41"/>
      <c r="D55" s="41"/>
      <c r="E55" s="41"/>
      <c r="F55" s="41"/>
      <c r="G55" s="42" t="s">
        <v>139</v>
      </c>
      <c r="H55" s="41"/>
      <c r="I55" s="43"/>
      <c r="J55" s="127"/>
      <c r="K55" s="41"/>
      <c r="L55" s="44"/>
      <c r="M55" s="44"/>
      <c r="N55" s="44"/>
      <c r="O55" s="44"/>
      <c r="P55" s="45"/>
      <c r="Q55" s="65"/>
    </row>
    <row r="56" spans="1:17" ht="25.5" outlineLevel="2">
      <c r="A56" s="11"/>
      <c r="B56" s="32"/>
      <c r="C56" s="41"/>
      <c r="D56" s="55" t="s">
        <v>4</v>
      </c>
      <c r="E56" s="56">
        <v>3</v>
      </c>
      <c r="F56" s="57" t="s">
        <v>121</v>
      </c>
      <c r="G56" s="133" t="s">
        <v>129</v>
      </c>
      <c r="H56" s="59">
        <v>4</v>
      </c>
      <c r="I56" s="102" t="s">
        <v>29</v>
      </c>
      <c r="J56" s="138"/>
      <c r="K56" s="62">
        <f>H56*J56</f>
        <v>0</v>
      </c>
      <c r="L56" s="63">
        <f>IF(D56="S",K56,"")</f>
        <v>0</v>
      </c>
      <c r="M56" s="61">
        <f>IF(OR(D56="P",D56="U"),K56,"")</f>
      </c>
      <c r="N56" s="61">
        <f>IF(D56="H",K56,"")</f>
      </c>
      <c r="O56" s="61">
        <f>IF(D56="V",K56,"")</f>
      </c>
      <c r="P56" s="64">
        <v>21</v>
      </c>
      <c r="Q56" s="65"/>
    </row>
    <row r="57" spans="1:17" ht="22.5" outlineLevel="2">
      <c r="A57" s="11"/>
      <c r="B57" s="32"/>
      <c r="C57" s="41"/>
      <c r="D57" s="41"/>
      <c r="E57" s="41"/>
      <c r="F57" s="41"/>
      <c r="G57" s="42" t="s">
        <v>139</v>
      </c>
      <c r="H57" s="41"/>
      <c r="I57" s="43"/>
      <c r="J57" s="127"/>
      <c r="K57" s="41"/>
      <c r="L57" s="44"/>
      <c r="M57" s="44"/>
      <c r="N57" s="44"/>
      <c r="O57" s="44"/>
      <c r="P57" s="45"/>
      <c r="Q57" s="65"/>
    </row>
    <row r="58" spans="1:17" ht="25.5" outlineLevel="2">
      <c r="A58" s="11"/>
      <c r="B58" s="32"/>
      <c r="C58" s="41"/>
      <c r="D58" s="55" t="s">
        <v>4</v>
      </c>
      <c r="E58" s="56">
        <v>4</v>
      </c>
      <c r="F58" s="57" t="s">
        <v>121</v>
      </c>
      <c r="G58" s="133" t="s">
        <v>130</v>
      </c>
      <c r="H58" s="59">
        <v>2</v>
      </c>
      <c r="I58" s="102" t="s">
        <v>29</v>
      </c>
      <c r="J58" s="138"/>
      <c r="K58" s="62">
        <f>H58*J58</f>
        <v>0</v>
      </c>
      <c r="L58" s="63">
        <f>IF(D58="S",K58,"")</f>
        <v>0</v>
      </c>
      <c r="M58" s="61">
        <f>IF(OR(D58="P",D58="U"),K58,"")</f>
      </c>
      <c r="N58" s="61">
        <f>IF(D58="H",K58,"")</f>
      </c>
      <c r="O58" s="61">
        <f>IF(D58="V",K58,"")</f>
      </c>
      <c r="P58" s="64">
        <v>21</v>
      </c>
      <c r="Q58" s="65"/>
    </row>
    <row r="59" spans="1:17" ht="12.75" outlineLevel="2">
      <c r="A59" s="11"/>
      <c r="B59" s="32"/>
      <c r="C59" s="41"/>
      <c r="D59" s="41"/>
      <c r="E59" s="41"/>
      <c r="F59" s="41"/>
      <c r="G59" s="42" t="s">
        <v>138</v>
      </c>
      <c r="H59" s="41"/>
      <c r="I59" s="43"/>
      <c r="J59" s="127"/>
      <c r="K59" s="41"/>
      <c r="L59" s="44"/>
      <c r="M59" s="44"/>
      <c r="N59" s="44"/>
      <c r="O59" s="44"/>
      <c r="P59" s="45"/>
      <c r="Q59" s="65"/>
    </row>
    <row r="60" spans="1:17" ht="12.75" outlineLevel="2">
      <c r="A60" s="11"/>
      <c r="B60" s="32"/>
      <c r="C60" s="41"/>
      <c r="D60" s="55" t="s">
        <v>4</v>
      </c>
      <c r="E60" s="56">
        <v>5</v>
      </c>
      <c r="F60" s="57" t="s">
        <v>121</v>
      </c>
      <c r="G60" s="133" t="s">
        <v>135</v>
      </c>
      <c r="H60" s="59">
        <v>2</v>
      </c>
      <c r="I60" s="102" t="s">
        <v>29</v>
      </c>
      <c r="J60" s="138"/>
      <c r="K60" s="62">
        <f>H60*J60</f>
        <v>0</v>
      </c>
      <c r="L60" s="63">
        <f>IF(D60="S",K60,"")</f>
        <v>0</v>
      </c>
      <c r="M60" s="61">
        <f>IF(OR(D60="P",D60="U"),K60,"")</f>
      </c>
      <c r="N60" s="61">
        <f>IF(D60="H",K60,"")</f>
      </c>
      <c r="O60" s="61">
        <f>IF(D60="V",K60,"")</f>
      </c>
      <c r="P60" s="64">
        <v>21</v>
      </c>
      <c r="Q60" s="65"/>
    </row>
    <row r="61" spans="1:17" ht="12.75" outlineLevel="2">
      <c r="A61" s="11"/>
      <c r="B61" s="32"/>
      <c r="C61" s="41"/>
      <c r="D61" s="41"/>
      <c r="E61" s="41"/>
      <c r="F61" s="41"/>
      <c r="G61" s="42" t="s">
        <v>138</v>
      </c>
      <c r="H61" s="41"/>
      <c r="I61" s="43"/>
      <c r="J61" s="127"/>
      <c r="K61" s="41"/>
      <c r="L61" s="44"/>
      <c r="M61" s="44"/>
      <c r="N61" s="44"/>
      <c r="O61" s="44"/>
      <c r="P61" s="45"/>
      <c r="Q61" s="65"/>
    </row>
    <row r="62" spans="1:17" ht="12.75" outlineLevel="2">
      <c r="A62" s="11"/>
      <c r="B62" s="32"/>
      <c r="C62" s="41"/>
      <c r="D62" s="55" t="s">
        <v>4</v>
      </c>
      <c r="E62" s="56">
        <v>6</v>
      </c>
      <c r="F62" s="57" t="s">
        <v>121</v>
      </c>
      <c r="G62" s="133" t="s">
        <v>125</v>
      </c>
      <c r="H62" s="59">
        <v>1</v>
      </c>
      <c r="I62" s="102" t="s">
        <v>29</v>
      </c>
      <c r="J62" s="138"/>
      <c r="K62" s="62">
        <f>H62*J62</f>
        <v>0</v>
      </c>
      <c r="L62" s="63">
        <f>IF(D62="S",K62,"")</f>
        <v>0</v>
      </c>
      <c r="M62" s="61">
        <f>IF(OR(D62="P",D62="U"),K62,"")</f>
      </c>
      <c r="N62" s="61">
        <f>IF(D62="H",K62,"")</f>
      </c>
      <c r="O62" s="61">
        <f>IF(D62="V",K62,"")</f>
      </c>
      <c r="P62" s="64">
        <v>21</v>
      </c>
      <c r="Q62" s="65"/>
    </row>
    <row r="63" spans="1:17" ht="12.75" outlineLevel="2">
      <c r="A63" s="11"/>
      <c r="B63" s="32"/>
      <c r="C63" s="41"/>
      <c r="D63" s="41"/>
      <c r="E63" s="41"/>
      <c r="F63" s="41"/>
      <c r="G63" s="42" t="s">
        <v>138</v>
      </c>
      <c r="H63" s="41"/>
      <c r="I63" s="43"/>
      <c r="J63" s="127"/>
      <c r="K63" s="41"/>
      <c r="L63" s="44"/>
      <c r="M63" s="44"/>
      <c r="N63" s="44"/>
      <c r="O63" s="44"/>
      <c r="P63" s="45"/>
      <c r="Q63" s="65"/>
    </row>
    <row r="64" spans="1:17" ht="12.75" outlineLevel="2">
      <c r="A64" s="11"/>
      <c r="B64" s="32"/>
      <c r="C64" s="41"/>
      <c r="D64" s="55" t="s">
        <v>4</v>
      </c>
      <c r="E64" s="56">
        <v>7</v>
      </c>
      <c r="F64" s="57" t="s">
        <v>121</v>
      </c>
      <c r="G64" s="133" t="s">
        <v>134</v>
      </c>
      <c r="H64" s="59">
        <v>1</v>
      </c>
      <c r="I64" s="102" t="s">
        <v>29</v>
      </c>
      <c r="J64" s="138"/>
      <c r="K64" s="62">
        <f>H64*J64</f>
        <v>0</v>
      </c>
      <c r="L64" s="63">
        <f>IF(D64="S",K64,"")</f>
        <v>0</v>
      </c>
      <c r="M64" s="61">
        <f>IF(OR(D64="P",D64="U"),K64,"")</f>
      </c>
      <c r="N64" s="61">
        <f>IF(D64="H",K64,"")</f>
      </c>
      <c r="O64" s="61">
        <f>IF(D64="V",K64,"")</f>
      </c>
      <c r="P64" s="64">
        <v>21</v>
      </c>
      <c r="Q64" s="65"/>
    </row>
    <row r="65" spans="1:17" ht="12.75" outlineLevel="2">
      <c r="A65" s="11"/>
      <c r="B65" s="32"/>
      <c r="C65" s="41"/>
      <c r="D65" s="41"/>
      <c r="E65" s="41"/>
      <c r="F65" s="41"/>
      <c r="G65" s="42" t="s">
        <v>138</v>
      </c>
      <c r="H65" s="41"/>
      <c r="I65" s="43"/>
      <c r="J65" s="127"/>
      <c r="K65" s="41"/>
      <c r="L65" s="44"/>
      <c r="M65" s="44"/>
      <c r="N65" s="44"/>
      <c r="O65" s="44"/>
      <c r="P65" s="45"/>
      <c r="Q65" s="65"/>
    </row>
    <row r="66" spans="1:17" ht="12.75" outlineLevel="2">
      <c r="A66" s="11"/>
      <c r="B66" s="32"/>
      <c r="C66" s="41"/>
      <c r="D66" s="55" t="s">
        <v>4</v>
      </c>
      <c r="E66" s="56">
        <v>8</v>
      </c>
      <c r="F66" s="57" t="s">
        <v>121</v>
      </c>
      <c r="G66" s="133" t="s">
        <v>132</v>
      </c>
      <c r="H66" s="59">
        <v>1</v>
      </c>
      <c r="I66" s="102" t="s">
        <v>29</v>
      </c>
      <c r="J66" s="138"/>
      <c r="K66" s="62">
        <f>H66*J66</f>
        <v>0</v>
      </c>
      <c r="L66" s="63">
        <f>IF(D66="S",K66,"")</f>
        <v>0</v>
      </c>
      <c r="M66" s="61">
        <f>IF(OR(D66="P",D66="U"),K66,"")</f>
      </c>
      <c r="N66" s="61">
        <f>IF(D66="H",K66,"")</f>
      </c>
      <c r="O66" s="61">
        <f>IF(D66="V",K66,"")</f>
      </c>
      <c r="P66" s="64">
        <v>21</v>
      </c>
      <c r="Q66" s="65"/>
    </row>
    <row r="67" spans="1:17" ht="12.75" outlineLevel="2">
      <c r="A67" s="11"/>
      <c r="B67" s="32"/>
      <c r="C67" s="41"/>
      <c r="D67" s="41"/>
      <c r="E67" s="41"/>
      <c r="F67" s="41"/>
      <c r="G67" s="42" t="s">
        <v>138</v>
      </c>
      <c r="H67" s="41"/>
      <c r="I67" s="43"/>
      <c r="J67" s="127"/>
      <c r="K67" s="41"/>
      <c r="L67" s="44"/>
      <c r="M67" s="44"/>
      <c r="N67" s="44"/>
      <c r="O67" s="44"/>
      <c r="P67" s="45"/>
      <c r="Q67" s="65"/>
    </row>
    <row r="68" spans="1:17" ht="25.5" outlineLevel="2">
      <c r="A68" s="11"/>
      <c r="B68" s="32"/>
      <c r="C68" s="41"/>
      <c r="D68" s="55" t="s">
        <v>4</v>
      </c>
      <c r="E68" s="56">
        <v>9</v>
      </c>
      <c r="F68" s="57" t="s">
        <v>121</v>
      </c>
      <c r="G68" s="133" t="s">
        <v>131</v>
      </c>
      <c r="H68" s="59">
        <v>1</v>
      </c>
      <c r="I68" s="102" t="s">
        <v>29</v>
      </c>
      <c r="J68" s="138"/>
      <c r="K68" s="62">
        <f>H68*J68</f>
        <v>0</v>
      </c>
      <c r="L68" s="63">
        <f>IF(D68="S",K68,"")</f>
        <v>0</v>
      </c>
      <c r="M68" s="61">
        <f>IF(OR(D68="P",D68="U"),K68,"")</f>
      </c>
      <c r="N68" s="61">
        <f>IF(D68="H",K68,"")</f>
      </c>
      <c r="O68" s="61">
        <f>IF(D68="V",K68,"")</f>
      </c>
      <c r="P68" s="64">
        <v>21</v>
      </c>
      <c r="Q68" s="65"/>
    </row>
    <row r="69" spans="1:17" ht="12.75" outlineLevel="2">
      <c r="A69" s="11"/>
      <c r="B69" s="32"/>
      <c r="C69" s="41"/>
      <c r="D69" s="41"/>
      <c r="E69" s="41"/>
      <c r="F69" s="41"/>
      <c r="G69" s="42" t="s">
        <v>138</v>
      </c>
      <c r="H69" s="41"/>
      <c r="I69" s="43"/>
      <c r="J69" s="127"/>
      <c r="K69" s="41"/>
      <c r="L69" s="44"/>
      <c r="M69" s="44"/>
      <c r="N69" s="44"/>
      <c r="O69" s="44"/>
      <c r="P69" s="45"/>
      <c r="Q69" s="65"/>
    </row>
    <row r="70" spans="1:17" ht="25.5" outlineLevel="2">
      <c r="A70" s="11"/>
      <c r="B70" s="32"/>
      <c r="C70" s="41"/>
      <c r="D70" s="55" t="s">
        <v>4</v>
      </c>
      <c r="E70" s="56">
        <v>10</v>
      </c>
      <c r="F70" s="57" t="s">
        <v>121</v>
      </c>
      <c r="G70" s="133" t="s">
        <v>136</v>
      </c>
      <c r="H70" s="129">
        <v>1</v>
      </c>
      <c r="I70" s="132" t="s">
        <v>29</v>
      </c>
      <c r="J70" s="138"/>
      <c r="K70" s="62">
        <f>H70*J70</f>
        <v>0</v>
      </c>
      <c r="L70" s="63">
        <f>IF(D70="S",K70,"")</f>
        <v>0</v>
      </c>
      <c r="M70" s="61">
        <f>IF(OR(D70="P",D70="U"),K70,"")</f>
      </c>
      <c r="N70" s="61">
        <f>IF(D70="H",K70,"")</f>
      </c>
      <c r="O70" s="61">
        <f>IF(D70="V",K70,"")</f>
      </c>
      <c r="P70" s="64">
        <v>21</v>
      </c>
      <c r="Q70" s="65"/>
    </row>
    <row r="71" spans="1:17" ht="12.75" outlineLevel="2">
      <c r="A71" s="11"/>
      <c r="B71" s="32"/>
      <c r="C71" s="41"/>
      <c r="D71" s="41"/>
      <c r="E71" s="41"/>
      <c r="F71" s="41"/>
      <c r="G71" s="42" t="s">
        <v>138</v>
      </c>
      <c r="H71" s="41"/>
      <c r="I71" s="43"/>
      <c r="J71" s="127"/>
      <c r="K71" s="41"/>
      <c r="L71" s="44"/>
      <c r="M71" s="44"/>
      <c r="N71" s="44"/>
      <c r="O71" s="44"/>
      <c r="P71" s="45"/>
      <c r="Q71" s="65"/>
    </row>
    <row r="72" spans="1:17" ht="12.75" outlineLevel="2">
      <c r="A72" s="11"/>
      <c r="B72" s="32"/>
      <c r="C72" s="41"/>
      <c r="D72" s="55" t="s">
        <v>4</v>
      </c>
      <c r="E72" s="56">
        <v>11</v>
      </c>
      <c r="F72" s="57" t="s">
        <v>121</v>
      </c>
      <c r="G72" s="133" t="s">
        <v>140</v>
      </c>
      <c r="H72" s="129">
        <v>1</v>
      </c>
      <c r="I72" s="132" t="s">
        <v>29</v>
      </c>
      <c r="J72" s="138"/>
      <c r="K72" s="62">
        <f>H72*J72</f>
        <v>0</v>
      </c>
      <c r="L72" s="63">
        <f>IF(D72="S",K72,"")</f>
        <v>0</v>
      </c>
      <c r="M72" s="61">
        <f>IF(OR(D72="P",D72="U"),K72,"")</f>
      </c>
      <c r="N72" s="61">
        <f>IF(D72="H",K72,"")</f>
      </c>
      <c r="O72" s="61">
        <f>IF(D72="V",K72,"")</f>
      </c>
      <c r="P72" s="64">
        <v>21</v>
      </c>
      <c r="Q72" s="65"/>
    </row>
    <row r="73" spans="1:17" ht="12.75" outlineLevel="2">
      <c r="A73" s="11"/>
      <c r="B73" s="32"/>
      <c r="C73" s="41"/>
      <c r="D73" s="41"/>
      <c r="E73" s="41"/>
      <c r="F73" s="41"/>
      <c r="G73" s="42" t="s">
        <v>138</v>
      </c>
      <c r="H73" s="41"/>
      <c r="I73" s="43"/>
      <c r="J73" s="127"/>
      <c r="K73" s="41"/>
      <c r="L73" s="44"/>
      <c r="M73" s="44"/>
      <c r="N73" s="44"/>
      <c r="O73" s="44"/>
      <c r="P73" s="45"/>
      <c r="Q73" s="65"/>
    </row>
    <row r="74" spans="1:17" ht="12.75" outlineLevel="2">
      <c r="A74" s="11"/>
      <c r="B74" s="32"/>
      <c r="C74" s="41"/>
      <c r="D74" s="55" t="s">
        <v>4</v>
      </c>
      <c r="E74" s="56">
        <v>12</v>
      </c>
      <c r="F74" s="57" t="s">
        <v>121</v>
      </c>
      <c r="G74" s="133" t="s">
        <v>133</v>
      </c>
      <c r="H74" s="59">
        <v>1</v>
      </c>
      <c r="I74" s="102" t="s">
        <v>29</v>
      </c>
      <c r="J74" s="138"/>
      <c r="K74" s="62">
        <f>H74*J74</f>
        <v>0</v>
      </c>
      <c r="L74" s="63">
        <f>IF(D74="S",K74,"")</f>
        <v>0</v>
      </c>
      <c r="M74" s="61">
        <f>IF(OR(D74="P",D74="U"),K74,"")</f>
      </c>
      <c r="N74" s="61">
        <f>IF(D74="H",K74,"")</f>
      </c>
      <c r="O74" s="61">
        <f>IF(D74="V",K74,"")</f>
      </c>
      <c r="P74" s="64">
        <v>21</v>
      </c>
      <c r="Q74" s="65"/>
    </row>
    <row r="75" spans="1:17" ht="12.75" outlineLevel="2">
      <c r="A75" s="11"/>
      <c r="B75" s="32"/>
      <c r="C75" s="41"/>
      <c r="D75" s="41"/>
      <c r="E75" s="41"/>
      <c r="F75" s="41"/>
      <c r="G75" s="42" t="s">
        <v>138</v>
      </c>
      <c r="H75" s="41"/>
      <c r="I75" s="43"/>
      <c r="J75" s="127"/>
      <c r="K75" s="41"/>
      <c r="L75" s="44"/>
      <c r="M75" s="44"/>
      <c r="N75" s="44"/>
      <c r="O75" s="44"/>
      <c r="P75" s="45"/>
      <c r="Q75" s="65"/>
    </row>
    <row r="76" spans="1:17" ht="25.5" outlineLevel="2">
      <c r="A76" s="11"/>
      <c r="B76" s="32"/>
      <c r="C76" s="41"/>
      <c r="D76" s="55" t="s">
        <v>4</v>
      </c>
      <c r="E76" s="56">
        <v>13</v>
      </c>
      <c r="F76" s="57" t="s">
        <v>121</v>
      </c>
      <c r="G76" s="133" t="s">
        <v>122</v>
      </c>
      <c r="H76" s="59">
        <v>2</v>
      </c>
      <c r="I76" s="102" t="s">
        <v>29</v>
      </c>
      <c r="J76" s="138"/>
      <c r="K76" s="62">
        <f>H76*J76</f>
        <v>0</v>
      </c>
      <c r="L76" s="63">
        <f>IF(D76="S",K76,"")</f>
        <v>0</v>
      </c>
      <c r="M76" s="61">
        <f>IF(OR(D76="P",D76="U"),K76,"")</f>
      </c>
      <c r="N76" s="61">
        <f>IF(D76="H",K76,"")</f>
      </c>
      <c r="O76" s="61">
        <f>IF(D76="V",K76,"")</f>
      </c>
      <c r="P76" s="64">
        <v>21</v>
      </c>
      <c r="Q76" s="65"/>
    </row>
    <row r="77" spans="1:17" ht="12.75" outlineLevel="2">
      <c r="A77" s="11"/>
      <c r="B77" s="32"/>
      <c r="C77" s="41"/>
      <c r="D77" s="41"/>
      <c r="E77" s="41"/>
      <c r="F77" s="41"/>
      <c r="G77" s="42" t="s">
        <v>138</v>
      </c>
      <c r="H77" s="41"/>
      <c r="I77" s="43"/>
      <c r="J77" s="127"/>
      <c r="K77" s="41"/>
      <c r="L77" s="44"/>
      <c r="M77" s="44"/>
      <c r="N77" s="44"/>
      <c r="O77" s="44"/>
      <c r="P77" s="45"/>
      <c r="Q77" s="65"/>
    </row>
    <row r="78" spans="1:17" ht="12.75" outlineLevel="2">
      <c r="A78" s="11"/>
      <c r="B78" s="32"/>
      <c r="C78" s="41"/>
      <c r="D78" s="55" t="s">
        <v>4</v>
      </c>
      <c r="E78" s="56">
        <v>14</v>
      </c>
      <c r="F78" s="57" t="s">
        <v>121</v>
      </c>
      <c r="G78" s="133" t="s">
        <v>141</v>
      </c>
      <c r="H78" s="59">
        <v>1</v>
      </c>
      <c r="I78" s="102" t="s">
        <v>29</v>
      </c>
      <c r="J78" s="138"/>
      <c r="K78" s="62">
        <f>H78*J78</f>
        <v>0</v>
      </c>
      <c r="L78" s="63">
        <f>IF(D78="S",K78,"")</f>
        <v>0</v>
      </c>
      <c r="M78" s="61">
        <f>IF(OR(D78="P",D78="U"),K78,"")</f>
      </c>
      <c r="N78" s="61">
        <f>IF(D78="H",K78,"")</f>
      </c>
      <c r="O78" s="61">
        <f>IF(D78="V",K78,"")</f>
      </c>
      <c r="P78" s="64">
        <v>21</v>
      </c>
      <c r="Q78" s="65"/>
    </row>
    <row r="79" spans="1:17" ht="12.75" outlineLevel="2">
      <c r="A79" s="11"/>
      <c r="B79" s="32"/>
      <c r="C79" s="32"/>
      <c r="D79" s="41"/>
      <c r="E79" s="41"/>
      <c r="F79" s="41"/>
      <c r="G79" s="42" t="s">
        <v>138</v>
      </c>
      <c r="H79" s="41"/>
      <c r="I79" s="43"/>
      <c r="J79" s="127"/>
      <c r="K79" s="41"/>
      <c r="L79" s="44"/>
      <c r="M79" s="44"/>
      <c r="N79" s="44"/>
      <c r="O79" s="44"/>
      <c r="P79" s="45"/>
      <c r="Q79" s="65"/>
    </row>
    <row r="80" spans="1:17" ht="12.75" outlineLevel="2">
      <c r="A80" s="11"/>
      <c r="B80" s="32"/>
      <c r="C80" s="32"/>
      <c r="D80" s="55" t="s">
        <v>4</v>
      </c>
      <c r="E80" s="56">
        <v>15</v>
      </c>
      <c r="F80" s="57" t="s">
        <v>121</v>
      </c>
      <c r="G80" s="133" t="s">
        <v>148</v>
      </c>
      <c r="H80" s="59">
        <v>2</v>
      </c>
      <c r="I80" s="102" t="s">
        <v>29</v>
      </c>
      <c r="J80" s="138"/>
      <c r="K80" s="62">
        <f>H80*J80</f>
        <v>0</v>
      </c>
      <c r="L80" s="63">
        <f>IF(D80="S",K80,"")</f>
        <v>0</v>
      </c>
      <c r="M80" s="61">
        <f>IF(OR(D80="P",D80="U"),K80,"")</f>
      </c>
      <c r="N80" s="61">
        <f>IF(D80="H",K80,"")</f>
      </c>
      <c r="O80" s="61">
        <f>IF(D80="V",K80,"")</f>
      </c>
      <c r="P80" s="64">
        <v>21</v>
      </c>
      <c r="Q80" s="65"/>
    </row>
    <row r="81" spans="1:17" ht="12.75" outlineLevel="1">
      <c r="A81" s="11"/>
      <c r="B81" s="33"/>
      <c r="C81" s="32"/>
      <c r="D81" s="41"/>
      <c r="E81" s="41"/>
      <c r="F81" s="41"/>
      <c r="G81" s="42" t="s">
        <v>138</v>
      </c>
      <c r="H81" s="41"/>
      <c r="I81" s="43"/>
      <c r="J81" s="127"/>
      <c r="K81" s="41"/>
      <c r="L81" s="44"/>
      <c r="M81" s="44"/>
      <c r="N81" s="44"/>
      <c r="O81" s="44"/>
      <c r="P81" s="45"/>
      <c r="Q81" s="32"/>
    </row>
    <row r="82" spans="1:17" ht="12.75" outlineLevel="1">
      <c r="A82" s="11"/>
      <c r="B82" s="33"/>
      <c r="C82" s="32"/>
      <c r="D82" s="55" t="s">
        <v>4</v>
      </c>
      <c r="E82" s="56">
        <v>16</v>
      </c>
      <c r="F82" s="57" t="s">
        <v>121</v>
      </c>
      <c r="G82" s="133" t="s">
        <v>149</v>
      </c>
      <c r="H82" s="59">
        <v>4</v>
      </c>
      <c r="I82" s="102" t="s">
        <v>29</v>
      </c>
      <c r="J82" s="138"/>
      <c r="K82" s="62">
        <f>H82*J82</f>
        <v>0</v>
      </c>
      <c r="L82" s="63">
        <f>IF(D82="S",K82,"")</f>
        <v>0</v>
      </c>
      <c r="M82" s="61">
        <f>IF(OR(D82="P",D82="U"),K82,"")</f>
      </c>
      <c r="N82" s="61">
        <f>IF(D82="H",K82,"")</f>
      </c>
      <c r="O82" s="61">
        <f>IF(D82="V",K82,"")</f>
      </c>
      <c r="P82" s="64">
        <v>21</v>
      </c>
      <c r="Q82" s="32"/>
    </row>
    <row r="83" spans="1:17" ht="12.75" outlineLevel="1">
      <c r="A83" s="11"/>
      <c r="B83" s="33"/>
      <c r="C83" s="32"/>
      <c r="D83" s="41"/>
      <c r="E83" s="41"/>
      <c r="F83" s="41"/>
      <c r="G83" s="42" t="s">
        <v>138</v>
      </c>
      <c r="H83" s="41"/>
      <c r="I83" s="43"/>
      <c r="J83" s="127"/>
      <c r="K83" s="41"/>
      <c r="L83" s="44"/>
      <c r="M83" s="44"/>
      <c r="N83" s="44"/>
      <c r="O83" s="44"/>
      <c r="P83" s="45"/>
      <c r="Q83" s="32"/>
    </row>
    <row r="84" spans="1:17" ht="25.5" outlineLevel="1">
      <c r="A84" s="11"/>
      <c r="B84" s="33"/>
      <c r="C84" s="32"/>
      <c r="D84" s="55" t="s">
        <v>4</v>
      </c>
      <c r="E84" s="56">
        <v>17</v>
      </c>
      <c r="F84" s="57" t="s">
        <v>121</v>
      </c>
      <c r="G84" s="133" t="s">
        <v>147</v>
      </c>
      <c r="H84" s="59">
        <v>1</v>
      </c>
      <c r="I84" s="102" t="s">
        <v>29</v>
      </c>
      <c r="J84" s="138"/>
      <c r="K84" s="62">
        <f aca="true" t="shared" si="0" ref="K84:K92">H84*J84</f>
        <v>0</v>
      </c>
      <c r="L84" s="63">
        <f aca="true" t="shared" si="1" ref="L84:L92">IF(D84="S",K84,"")</f>
        <v>0</v>
      </c>
      <c r="M84" s="61">
        <f aca="true" t="shared" si="2" ref="M84:M92">IF(OR(D84="P",D84="U"),K84,"")</f>
      </c>
      <c r="N84" s="61">
        <f aca="true" t="shared" si="3" ref="N84:N92">IF(D84="H",K84,"")</f>
      </c>
      <c r="O84" s="61">
        <f aca="true" t="shared" si="4" ref="O84:O92">IF(D84="V",K84,"")</f>
      </c>
      <c r="P84" s="64">
        <v>21</v>
      </c>
      <c r="Q84" s="32"/>
    </row>
    <row r="85" spans="1:17" ht="12.75" outlineLevel="1">
      <c r="A85" s="11"/>
      <c r="B85" s="33"/>
      <c r="C85" s="32"/>
      <c r="D85" s="41"/>
      <c r="E85" s="41"/>
      <c r="F85" s="41"/>
      <c r="G85" s="42" t="s">
        <v>138</v>
      </c>
      <c r="H85" s="41"/>
      <c r="I85" s="43"/>
      <c r="J85" s="127"/>
      <c r="K85" s="41"/>
      <c r="L85" s="44"/>
      <c r="M85" s="44"/>
      <c r="N85" s="44"/>
      <c r="O85" s="44"/>
      <c r="P85" s="45"/>
      <c r="Q85" s="32"/>
    </row>
    <row r="86" spans="1:17" ht="25.5" outlineLevel="1">
      <c r="A86" s="11"/>
      <c r="B86" s="33"/>
      <c r="C86" s="32"/>
      <c r="D86" s="55" t="s">
        <v>4</v>
      </c>
      <c r="E86" s="56">
        <v>18</v>
      </c>
      <c r="F86" s="57" t="s">
        <v>121</v>
      </c>
      <c r="G86" s="133" t="s">
        <v>146</v>
      </c>
      <c r="H86" s="59">
        <v>1</v>
      </c>
      <c r="I86" s="102" t="s">
        <v>29</v>
      </c>
      <c r="J86" s="138"/>
      <c r="K86" s="62">
        <f t="shared" si="0"/>
        <v>0</v>
      </c>
      <c r="L86" s="63">
        <f t="shared" si="1"/>
        <v>0</v>
      </c>
      <c r="M86" s="61">
        <f t="shared" si="2"/>
      </c>
      <c r="N86" s="61">
        <f t="shared" si="3"/>
      </c>
      <c r="O86" s="61">
        <f t="shared" si="4"/>
      </c>
      <c r="P86" s="64">
        <v>21</v>
      </c>
      <c r="Q86" s="32"/>
    </row>
    <row r="87" spans="1:17" ht="12.75" outlineLevel="1">
      <c r="A87" s="11"/>
      <c r="B87" s="33"/>
      <c r="C87" s="32"/>
      <c r="D87" s="41"/>
      <c r="E87" s="41"/>
      <c r="F87" s="41"/>
      <c r="G87" s="42" t="s">
        <v>138</v>
      </c>
      <c r="H87" s="41"/>
      <c r="I87" s="43"/>
      <c r="J87" s="127"/>
      <c r="K87" s="41"/>
      <c r="L87" s="44"/>
      <c r="M87" s="44"/>
      <c r="N87" s="44"/>
      <c r="O87" s="44"/>
      <c r="P87" s="45"/>
      <c r="Q87" s="32"/>
    </row>
    <row r="88" spans="1:17" ht="25.5" outlineLevel="1">
      <c r="A88" s="11"/>
      <c r="B88" s="33"/>
      <c r="C88" s="32"/>
      <c r="D88" s="55" t="s">
        <v>4</v>
      </c>
      <c r="E88" s="56">
        <v>19</v>
      </c>
      <c r="F88" s="57" t="s">
        <v>121</v>
      </c>
      <c r="G88" s="133" t="s">
        <v>145</v>
      </c>
      <c r="H88" s="59">
        <v>3</v>
      </c>
      <c r="I88" s="102" t="s">
        <v>29</v>
      </c>
      <c r="J88" s="138"/>
      <c r="K88" s="62">
        <f t="shared" si="0"/>
        <v>0</v>
      </c>
      <c r="L88" s="63">
        <f t="shared" si="1"/>
        <v>0</v>
      </c>
      <c r="M88" s="61">
        <f t="shared" si="2"/>
      </c>
      <c r="N88" s="61">
        <f t="shared" si="3"/>
      </c>
      <c r="O88" s="61">
        <f t="shared" si="4"/>
      </c>
      <c r="P88" s="64">
        <v>21</v>
      </c>
      <c r="Q88" s="32"/>
    </row>
    <row r="89" spans="1:17" ht="12.75" outlineLevel="1">
      <c r="A89" s="11"/>
      <c r="B89" s="33"/>
      <c r="C89" s="32"/>
      <c r="D89" s="41"/>
      <c r="E89" s="41"/>
      <c r="F89" s="41"/>
      <c r="G89" s="42" t="s">
        <v>138</v>
      </c>
      <c r="H89" s="41"/>
      <c r="I89" s="43"/>
      <c r="J89" s="127"/>
      <c r="K89" s="41"/>
      <c r="L89" s="44"/>
      <c r="M89" s="44"/>
      <c r="N89" s="44"/>
      <c r="O89" s="44"/>
      <c r="P89" s="45"/>
      <c r="Q89" s="32"/>
    </row>
    <row r="90" spans="1:17" ht="25.5" outlineLevel="1">
      <c r="A90" s="11"/>
      <c r="B90" s="33"/>
      <c r="C90" s="32"/>
      <c r="D90" s="55" t="s">
        <v>4</v>
      </c>
      <c r="E90" s="56">
        <v>20</v>
      </c>
      <c r="F90" s="57" t="s">
        <v>121</v>
      </c>
      <c r="G90" s="133" t="s">
        <v>144</v>
      </c>
      <c r="H90" s="59">
        <v>1</v>
      </c>
      <c r="I90" s="102" t="s">
        <v>29</v>
      </c>
      <c r="J90" s="138"/>
      <c r="K90" s="62">
        <f t="shared" si="0"/>
        <v>0</v>
      </c>
      <c r="L90" s="63">
        <f t="shared" si="1"/>
        <v>0</v>
      </c>
      <c r="M90" s="61">
        <f t="shared" si="2"/>
      </c>
      <c r="N90" s="61">
        <f t="shared" si="3"/>
      </c>
      <c r="O90" s="61">
        <f t="shared" si="4"/>
      </c>
      <c r="P90" s="64">
        <v>21</v>
      </c>
      <c r="Q90" s="32"/>
    </row>
    <row r="91" spans="1:17" ht="12.75" outlineLevel="1">
      <c r="A91" s="11"/>
      <c r="B91" s="33"/>
      <c r="C91" s="32"/>
      <c r="D91" s="41"/>
      <c r="E91" s="41"/>
      <c r="F91" s="41"/>
      <c r="G91" s="42" t="s">
        <v>138</v>
      </c>
      <c r="H91" s="41"/>
      <c r="I91" s="43"/>
      <c r="J91" s="127"/>
      <c r="K91" s="41"/>
      <c r="L91" s="44"/>
      <c r="M91" s="44"/>
      <c r="N91" s="44"/>
      <c r="O91" s="44"/>
      <c r="P91" s="45"/>
      <c r="Q91" s="32"/>
    </row>
    <row r="92" spans="1:17" ht="12.75" outlineLevel="1">
      <c r="A92" s="11"/>
      <c r="B92" s="33"/>
      <c r="C92" s="32"/>
      <c r="D92" s="55" t="s">
        <v>4</v>
      </c>
      <c r="E92" s="56">
        <v>21</v>
      </c>
      <c r="F92" s="57" t="s">
        <v>121</v>
      </c>
      <c r="G92" s="133" t="s">
        <v>143</v>
      </c>
      <c r="H92" s="59">
        <v>1</v>
      </c>
      <c r="I92" s="102" t="s">
        <v>29</v>
      </c>
      <c r="J92" s="138"/>
      <c r="K92" s="62">
        <f t="shared" si="0"/>
        <v>0</v>
      </c>
      <c r="L92" s="63">
        <f t="shared" si="1"/>
        <v>0</v>
      </c>
      <c r="M92" s="61">
        <f t="shared" si="2"/>
      </c>
      <c r="N92" s="61">
        <f t="shared" si="3"/>
      </c>
      <c r="O92" s="61">
        <f t="shared" si="4"/>
      </c>
      <c r="P92" s="64">
        <v>21</v>
      </c>
      <c r="Q92" s="32"/>
    </row>
    <row r="93" spans="1:17" ht="12.75" outlineLevel="1">
      <c r="A93" s="11"/>
      <c r="B93" s="33"/>
      <c r="C93" s="32"/>
      <c r="D93" s="41"/>
      <c r="E93" s="41"/>
      <c r="F93" s="41"/>
      <c r="G93" s="42" t="s">
        <v>138</v>
      </c>
      <c r="H93" s="41"/>
      <c r="I93" s="43"/>
      <c r="J93" s="127"/>
      <c r="K93" s="41"/>
      <c r="L93" s="44"/>
      <c r="M93" s="44"/>
      <c r="N93" s="44"/>
      <c r="O93" s="44"/>
      <c r="P93" s="45"/>
      <c r="Q93" s="32"/>
    </row>
    <row r="94" spans="1:17" ht="12.75" outlineLevel="1">
      <c r="A94" s="11"/>
      <c r="B94" s="33"/>
      <c r="C94" s="32"/>
      <c r="D94" s="55" t="s">
        <v>4</v>
      </c>
      <c r="E94" s="56">
        <v>22</v>
      </c>
      <c r="F94" s="57" t="s">
        <v>121</v>
      </c>
      <c r="G94" s="133" t="s">
        <v>123</v>
      </c>
      <c r="H94" s="59">
        <v>1</v>
      </c>
      <c r="I94" s="102" t="s">
        <v>29</v>
      </c>
      <c r="J94" s="138"/>
      <c r="K94" s="62">
        <f>H94*J94</f>
        <v>0</v>
      </c>
      <c r="L94" s="63">
        <f>IF(D94="S",K94,"")</f>
        <v>0</v>
      </c>
      <c r="M94" s="61">
        <f>IF(OR(D94="P",D94="U"),K94,"")</f>
      </c>
      <c r="N94" s="61">
        <f>IF(D94="H",K94,"")</f>
      </c>
      <c r="O94" s="61">
        <f>IF(D94="V",K94,"")</f>
      </c>
      <c r="P94" s="64">
        <v>21</v>
      </c>
      <c r="Q94" s="32"/>
    </row>
    <row r="95" spans="1:17" ht="12.75" outlineLevel="1">
      <c r="A95" s="11"/>
      <c r="B95" s="33"/>
      <c r="C95" s="32"/>
      <c r="D95" s="41"/>
      <c r="E95" s="41"/>
      <c r="F95" s="41"/>
      <c r="G95" s="42" t="s">
        <v>138</v>
      </c>
      <c r="H95" s="41"/>
      <c r="I95" s="43"/>
      <c r="J95" s="127"/>
      <c r="K95" s="41"/>
      <c r="L95" s="44"/>
      <c r="M95" s="44"/>
      <c r="N95" s="44"/>
      <c r="O95" s="44"/>
      <c r="P95" s="45"/>
      <c r="Q95" s="32"/>
    </row>
    <row r="96" spans="1:17" ht="12.75" outlineLevel="1">
      <c r="A96" s="11"/>
      <c r="B96" s="33"/>
      <c r="C96" s="32"/>
      <c r="D96" s="55" t="s">
        <v>4</v>
      </c>
      <c r="E96" s="56">
        <v>23</v>
      </c>
      <c r="F96" s="57" t="s">
        <v>121</v>
      </c>
      <c r="G96" s="133" t="s">
        <v>137</v>
      </c>
      <c r="H96" s="59">
        <v>2</v>
      </c>
      <c r="I96" s="102" t="s">
        <v>29</v>
      </c>
      <c r="J96" s="138"/>
      <c r="K96" s="62">
        <f>H96*J96</f>
        <v>0</v>
      </c>
      <c r="L96" s="63">
        <f>IF(D96="S",K96,"")</f>
        <v>0</v>
      </c>
      <c r="M96" s="61">
        <f>IF(OR(D96="P",D96="U"),K96,"")</f>
      </c>
      <c r="N96" s="61">
        <f>IF(D96="H",K96,"")</f>
      </c>
      <c r="O96" s="61">
        <f>IF(D96="V",K96,"")</f>
      </c>
      <c r="P96" s="64">
        <v>21</v>
      </c>
      <c r="Q96" s="32"/>
    </row>
    <row r="97" spans="1:17" ht="12.75" outlineLevel="1">
      <c r="A97" s="11"/>
      <c r="B97" s="33"/>
      <c r="C97" s="32"/>
      <c r="D97" s="41"/>
      <c r="E97" s="41"/>
      <c r="F97" s="41"/>
      <c r="G97" s="42" t="s">
        <v>138</v>
      </c>
      <c r="H97" s="41"/>
      <c r="I97" s="43"/>
      <c r="J97" s="127"/>
      <c r="K97" s="41"/>
      <c r="L97" s="44"/>
      <c r="M97" s="44"/>
      <c r="N97" s="44"/>
      <c r="O97" s="44"/>
      <c r="P97" s="45"/>
      <c r="Q97" s="32"/>
    </row>
    <row r="98" spans="1:17" ht="12.75" outlineLevel="2">
      <c r="A98" s="11"/>
      <c r="B98" s="33"/>
      <c r="C98" s="32"/>
      <c r="D98" s="55" t="s">
        <v>4</v>
      </c>
      <c r="E98" s="56">
        <v>24</v>
      </c>
      <c r="F98" s="57" t="s">
        <v>121</v>
      </c>
      <c r="G98" s="133" t="s">
        <v>142</v>
      </c>
      <c r="H98" s="59">
        <v>1</v>
      </c>
      <c r="I98" s="102" t="s">
        <v>29</v>
      </c>
      <c r="J98" s="138"/>
      <c r="K98" s="62">
        <f>H98*J98</f>
        <v>0</v>
      </c>
      <c r="L98" s="63">
        <f>IF(D98="S",K98,"")</f>
        <v>0</v>
      </c>
      <c r="M98" s="61">
        <f>IF(OR(D98="P",D98="U"),K98,"")</f>
      </c>
      <c r="N98" s="61">
        <f>IF(D98="H",K98,"")</f>
      </c>
      <c r="O98" s="61">
        <f>IF(D98="V",K98,"")</f>
      </c>
      <c r="P98" s="64">
        <v>21</v>
      </c>
      <c r="Q98" s="32"/>
    </row>
    <row r="99" spans="1:17" ht="12.75" outlineLevel="2">
      <c r="A99" s="11"/>
      <c r="B99" s="32"/>
      <c r="C99" s="32"/>
      <c r="D99" s="41"/>
      <c r="E99" s="41"/>
      <c r="F99" s="41"/>
      <c r="G99" s="42" t="s">
        <v>138</v>
      </c>
      <c r="H99" s="139"/>
      <c r="I99" s="43"/>
      <c r="J99" s="127"/>
      <c r="K99" s="41"/>
      <c r="L99" s="44">
        <f>IF(D99="S",K99,"")</f>
      </c>
      <c r="M99" s="44">
        <f>IF(OR(D99="P",D99="U"),K99,"")</f>
      </c>
      <c r="N99" s="44">
        <f>IF(D99="H",K99,"")</f>
      </c>
      <c r="O99" s="44">
        <f>IF(D99="V",K99,"")</f>
      </c>
      <c r="P99" s="45"/>
      <c r="Q99" s="65"/>
    </row>
    <row r="100" spans="1:17" ht="12.75" outlineLevel="2">
      <c r="A100" s="11"/>
      <c r="B100" s="32"/>
      <c r="C100" s="34" t="s">
        <v>17</v>
      </c>
      <c r="D100" s="35" t="s">
        <v>2</v>
      </c>
      <c r="E100" s="36"/>
      <c r="F100" s="36" t="s">
        <v>24</v>
      </c>
      <c r="G100" s="37" t="s">
        <v>150</v>
      </c>
      <c r="H100" s="36"/>
      <c r="I100" s="35"/>
      <c r="J100" s="36"/>
      <c r="K100" s="38">
        <f>SUBTOTAL(9,K102:K111)</f>
        <v>0</v>
      </c>
      <c r="L100" s="39">
        <f>SUBTOTAL(9,L102:L111)</f>
        <v>0</v>
      </c>
      <c r="M100" s="39">
        <f>SUBTOTAL(9,M102:M111)</f>
        <v>0</v>
      </c>
      <c r="N100" s="39">
        <f>SUBTOTAL(9,N102:N111)</f>
        <v>0</v>
      </c>
      <c r="O100" s="39">
        <f>SUBTOTAL(9,O102:O111)</f>
        <v>0</v>
      </c>
      <c r="P100" s="40">
        <f>SUMPRODUCT(P102:P111,K102:K111)/100</f>
        <v>0</v>
      </c>
      <c r="Q100" s="65"/>
    </row>
    <row r="101" spans="1:17" ht="12.75" outlineLevel="2">
      <c r="A101" s="11"/>
      <c r="B101" s="32"/>
      <c r="C101" s="47"/>
      <c r="D101" s="48"/>
      <c r="E101" s="49"/>
      <c r="F101" s="50"/>
      <c r="G101" s="51"/>
      <c r="H101" s="50"/>
      <c r="I101" s="48"/>
      <c r="J101" s="50"/>
      <c r="K101" s="52"/>
      <c r="L101" s="52"/>
      <c r="M101" s="52"/>
      <c r="N101" s="52"/>
      <c r="O101" s="52"/>
      <c r="P101" s="54"/>
      <c r="Q101" s="65"/>
    </row>
    <row r="102" spans="1:17" ht="12.75" outlineLevel="2">
      <c r="A102" s="11"/>
      <c r="B102" s="32"/>
      <c r="C102" s="32"/>
      <c r="D102" s="55" t="s">
        <v>3</v>
      </c>
      <c r="E102" s="56">
        <v>1</v>
      </c>
      <c r="F102" s="57" t="s">
        <v>121</v>
      </c>
      <c r="G102" s="133" t="s">
        <v>151</v>
      </c>
      <c r="H102" s="59">
        <v>4</v>
      </c>
      <c r="I102" s="60" t="s">
        <v>44</v>
      </c>
      <c r="J102" s="138"/>
      <c r="K102" s="62">
        <f>H102*J102</f>
        <v>0</v>
      </c>
      <c r="L102" s="63">
        <f>IF(D102="S",K102,"")</f>
      </c>
      <c r="M102" s="61">
        <f>IF(OR(D102="P",D102="U"),K102,"")</f>
        <v>0</v>
      </c>
      <c r="N102" s="61">
        <f>IF(D102="H",K102,"")</f>
      </c>
      <c r="O102" s="61">
        <f>IF(D102="V",K102,"")</f>
      </c>
      <c r="P102" s="64">
        <v>21</v>
      </c>
      <c r="Q102" s="65"/>
    </row>
    <row r="103" spans="1:17" ht="12.75" outlineLevel="2">
      <c r="A103" s="11"/>
      <c r="B103" s="32"/>
      <c r="C103" s="41"/>
      <c r="D103" s="41"/>
      <c r="E103" s="41"/>
      <c r="F103" s="41"/>
      <c r="G103" s="42" t="s">
        <v>138</v>
      </c>
      <c r="H103" s="130"/>
      <c r="I103" s="43"/>
      <c r="J103" s="130"/>
      <c r="K103" s="41"/>
      <c r="L103" s="44"/>
      <c r="M103" s="44"/>
      <c r="N103" s="44"/>
      <c r="O103" s="44"/>
      <c r="P103" s="45"/>
      <c r="Q103" s="65"/>
    </row>
    <row r="104" spans="1:17" ht="12.75" outlineLevel="2">
      <c r="A104" s="11"/>
      <c r="B104" s="32"/>
      <c r="C104" s="32"/>
      <c r="D104" s="55" t="s">
        <v>4</v>
      </c>
      <c r="E104" s="56">
        <v>2</v>
      </c>
      <c r="F104" s="57" t="s">
        <v>121</v>
      </c>
      <c r="G104" s="133" t="s">
        <v>152</v>
      </c>
      <c r="H104" s="129">
        <v>1</v>
      </c>
      <c r="I104" s="102" t="s">
        <v>29</v>
      </c>
      <c r="J104" s="138"/>
      <c r="K104" s="62">
        <f aca="true" t="shared" si="5" ref="K104:K110">H104*J104</f>
        <v>0</v>
      </c>
      <c r="L104" s="63">
        <f>IF(D104="S",K104,"")</f>
        <v>0</v>
      </c>
      <c r="M104" s="61">
        <f>IF(OR(D104="P",D104="U"),K104,"")</f>
      </c>
      <c r="N104" s="61">
        <f>IF(D104="H",K104,"")</f>
      </c>
      <c r="O104" s="61">
        <f>IF(D104="V",K104,"")</f>
      </c>
      <c r="P104" s="64">
        <v>21</v>
      </c>
      <c r="Q104" s="65"/>
    </row>
    <row r="105" spans="1:17" ht="12.75" outlineLevel="2">
      <c r="A105" s="11"/>
      <c r="B105" s="32"/>
      <c r="C105" s="41"/>
      <c r="D105" s="41"/>
      <c r="E105" s="41"/>
      <c r="F105" s="41"/>
      <c r="G105" s="42" t="s">
        <v>138</v>
      </c>
      <c r="H105" s="130"/>
      <c r="I105" s="43"/>
      <c r="J105" s="130"/>
      <c r="K105" s="41"/>
      <c r="L105" s="44"/>
      <c r="M105" s="44"/>
      <c r="N105" s="44"/>
      <c r="O105" s="44"/>
      <c r="P105" s="45"/>
      <c r="Q105" s="65"/>
    </row>
    <row r="106" spans="1:17" ht="12.75" outlineLevel="2">
      <c r="A106" s="11"/>
      <c r="B106" s="32"/>
      <c r="C106" s="32"/>
      <c r="D106" s="55" t="s">
        <v>4</v>
      </c>
      <c r="E106" s="56">
        <v>3</v>
      </c>
      <c r="F106" s="57" t="s">
        <v>121</v>
      </c>
      <c r="G106" s="101" t="s">
        <v>153</v>
      </c>
      <c r="H106" s="129">
        <v>1</v>
      </c>
      <c r="I106" s="102" t="s">
        <v>29</v>
      </c>
      <c r="J106" s="138"/>
      <c r="K106" s="62">
        <f t="shared" si="5"/>
        <v>0</v>
      </c>
      <c r="L106" s="63">
        <f>IF(D106="S",K106,"")</f>
        <v>0</v>
      </c>
      <c r="M106" s="61">
        <f>IF(OR(D106="P",D106="U"),K106,"")</f>
      </c>
      <c r="N106" s="61">
        <f>IF(D106="H",K106,"")</f>
      </c>
      <c r="O106" s="61">
        <f>IF(D106="V",K106,"")</f>
      </c>
      <c r="P106" s="64">
        <v>21</v>
      </c>
      <c r="Q106" s="65"/>
    </row>
    <row r="107" spans="1:17" ht="12.75" outlineLevel="2">
      <c r="A107" s="11"/>
      <c r="B107" s="32"/>
      <c r="C107" s="41"/>
      <c r="D107" s="41"/>
      <c r="E107" s="41"/>
      <c r="F107" s="41"/>
      <c r="G107" s="42" t="s">
        <v>138</v>
      </c>
      <c r="H107" s="130"/>
      <c r="I107" s="43"/>
      <c r="J107" s="130"/>
      <c r="K107" s="41"/>
      <c r="L107" s="44"/>
      <c r="M107" s="44"/>
      <c r="N107" s="44"/>
      <c r="O107" s="44"/>
      <c r="P107" s="45"/>
      <c r="Q107" s="65"/>
    </row>
    <row r="108" spans="1:17" ht="12.75" outlineLevel="2">
      <c r="A108" s="11"/>
      <c r="B108" s="32"/>
      <c r="C108" s="41"/>
      <c r="D108" s="55" t="s">
        <v>4</v>
      </c>
      <c r="E108" s="56">
        <v>4</v>
      </c>
      <c r="F108" s="57" t="s">
        <v>121</v>
      </c>
      <c r="G108" s="101" t="s">
        <v>154</v>
      </c>
      <c r="H108" s="129">
        <v>1</v>
      </c>
      <c r="I108" s="102" t="s">
        <v>29</v>
      </c>
      <c r="J108" s="138"/>
      <c r="K108" s="62">
        <f t="shared" si="5"/>
        <v>0</v>
      </c>
      <c r="L108" s="63">
        <f>IF(D108="S",K108,"")</f>
        <v>0</v>
      </c>
      <c r="M108" s="61">
        <f>IF(OR(D108="P",D108="U"),K108,"")</f>
      </c>
      <c r="N108" s="61">
        <f>IF(D108="H",K108,"")</f>
      </c>
      <c r="O108" s="61">
        <f>IF(D108="V",K108,"")</f>
      </c>
      <c r="P108" s="64">
        <v>21</v>
      </c>
      <c r="Q108" s="65"/>
    </row>
    <row r="109" spans="1:17" ht="12.75" outlineLevel="2">
      <c r="A109" s="11"/>
      <c r="B109" s="32"/>
      <c r="C109" s="41"/>
      <c r="D109" s="41"/>
      <c r="E109" s="41"/>
      <c r="F109" s="41"/>
      <c r="G109" s="42" t="s">
        <v>138</v>
      </c>
      <c r="H109" s="130"/>
      <c r="I109" s="43"/>
      <c r="J109" s="130"/>
      <c r="K109" s="41"/>
      <c r="L109" s="44"/>
      <c r="M109" s="44"/>
      <c r="N109" s="44"/>
      <c r="O109" s="44"/>
      <c r="P109" s="45"/>
      <c r="Q109" s="65"/>
    </row>
    <row r="110" spans="1:17" ht="12.75" outlineLevel="2">
      <c r="A110" s="11"/>
      <c r="B110" s="32"/>
      <c r="C110" s="41"/>
      <c r="D110" s="55" t="s">
        <v>4</v>
      </c>
      <c r="E110" s="56">
        <v>5</v>
      </c>
      <c r="F110" s="57" t="s">
        <v>121</v>
      </c>
      <c r="G110" s="101" t="s">
        <v>155</v>
      </c>
      <c r="H110" s="129">
        <v>1</v>
      </c>
      <c r="I110" s="102" t="s">
        <v>29</v>
      </c>
      <c r="J110" s="138"/>
      <c r="K110" s="62">
        <f t="shared" si="5"/>
        <v>0</v>
      </c>
      <c r="L110" s="63">
        <f>IF(D110="S",K110,"")</f>
        <v>0</v>
      </c>
      <c r="M110" s="61">
        <f>IF(OR(D110="P",D110="U"),K110,"")</f>
      </c>
      <c r="N110" s="61">
        <f>IF(D110="H",K110,"")</f>
      </c>
      <c r="O110" s="61">
        <f>IF(D110="V",K110,"")</f>
      </c>
      <c r="P110" s="64">
        <v>21</v>
      </c>
      <c r="Q110" s="65"/>
    </row>
    <row r="111" spans="1:17" ht="12.75" outlineLevel="2">
      <c r="A111" s="11"/>
      <c r="B111" s="32"/>
      <c r="C111" s="41"/>
      <c r="D111" s="41"/>
      <c r="E111" s="41"/>
      <c r="F111" s="41"/>
      <c r="G111" s="42" t="s">
        <v>138</v>
      </c>
      <c r="H111" s="130"/>
      <c r="I111" s="43"/>
      <c r="J111" s="130"/>
      <c r="K111" s="41"/>
      <c r="L111" s="44"/>
      <c r="M111" s="44"/>
      <c r="N111" s="44"/>
      <c r="O111" s="44"/>
      <c r="P111" s="45"/>
      <c r="Q111" s="65"/>
    </row>
    <row r="112" spans="1:17" ht="12.75" outlineLevel="1">
      <c r="A112" s="11"/>
      <c r="B112" s="33"/>
      <c r="C112" s="120" t="s">
        <v>18</v>
      </c>
      <c r="D112" s="121" t="s">
        <v>2</v>
      </c>
      <c r="E112" s="122"/>
      <c r="F112" s="122" t="s">
        <v>28</v>
      </c>
      <c r="G112" s="123" t="s">
        <v>84</v>
      </c>
      <c r="H112" s="122"/>
      <c r="I112" s="121"/>
      <c r="J112" s="122"/>
      <c r="K112" s="124">
        <f>SUBTOTAL(9,K113:K115)</f>
        <v>0</v>
      </c>
      <c r="L112" s="125">
        <f>SUBTOTAL(9,L113:L115)</f>
        <v>0</v>
      </c>
      <c r="M112" s="125">
        <f>SUBTOTAL(9,M113:M115)</f>
        <v>0</v>
      </c>
      <c r="N112" s="125">
        <f>SUBTOTAL(9,N113:N115)</f>
        <v>0</v>
      </c>
      <c r="O112" s="125">
        <f>SUBTOTAL(9,O113:O115)</f>
        <v>0</v>
      </c>
      <c r="P112" s="126">
        <f>SUMPRODUCT(P113:P115,K113:K115)/100</f>
        <v>0</v>
      </c>
      <c r="Q112" s="32"/>
    </row>
    <row r="113" spans="1:17" ht="12.75" outlineLevel="2">
      <c r="A113" s="11"/>
      <c r="B113" s="33"/>
      <c r="C113" s="47"/>
      <c r="D113" s="48"/>
      <c r="E113" s="49" t="s">
        <v>101</v>
      </c>
      <c r="F113" s="50"/>
      <c r="G113" s="51"/>
      <c r="H113" s="50"/>
      <c r="I113" s="48"/>
      <c r="J113" s="50"/>
      <c r="K113" s="52"/>
      <c r="L113" s="53"/>
      <c r="M113" s="53"/>
      <c r="N113" s="53"/>
      <c r="O113" s="53"/>
      <c r="P113" s="54"/>
      <c r="Q113" s="32"/>
    </row>
    <row r="114" spans="1:17" ht="12.75" outlineLevel="2">
      <c r="A114" s="11"/>
      <c r="B114" s="32"/>
      <c r="C114" s="32"/>
      <c r="D114" s="55" t="s">
        <v>5</v>
      </c>
      <c r="E114" s="56">
        <v>1</v>
      </c>
      <c r="F114" s="57" t="s">
        <v>33</v>
      </c>
      <c r="G114" s="58" t="s">
        <v>98</v>
      </c>
      <c r="H114" s="59">
        <v>202.50959999999998</v>
      </c>
      <c r="I114" s="60" t="s">
        <v>0</v>
      </c>
      <c r="J114" s="137"/>
      <c r="K114" s="62">
        <f>H114*J114</f>
        <v>0</v>
      </c>
      <c r="L114" s="63">
        <f>IF(D114="S",K114,"")</f>
      </c>
      <c r="M114" s="61">
        <f>IF(OR(D114="P",D114="U"),K114,"")</f>
      </c>
      <c r="N114" s="61">
        <f>IF(D114="H",K114,"")</f>
      </c>
      <c r="O114" s="61">
        <f>IF(D114="V",K114,"")</f>
        <v>0</v>
      </c>
      <c r="P114" s="64">
        <v>21</v>
      </c>
      <c r="Q114" s="65"/>
    </row>
    <row r="115" spans="1:17" ht="12.75" outlineLevel="2">
      <c r="A115" s="11"/>
      <c r="B115" s="32"/>
      <c r="C115" s="32"/>
      <c r="D115" s="55" t="s">
        <v>5</v>
      </c>
      <c r="E115" s="56">
        <v>2</v>
      </c>
      <c r="F115" s="57" t="s">
        <v>33</v>
      </c>
      <c r="G115" s="58" t="s">
        <v>100</v>
      </c>
      <c r="H115" s="59">
        <v>202.50959999999998</v>
      </c>
      <c r="I115" s="60" t="s">
        <v>0</v>
      </c>
      <c r="J115" s="137"/>
      <c r="K115" s="62">
        <f>H115*J115</f>
        <v>0</v>
      </c>
      <c r="L115" s="63">
        <f>IF(D115="S",K115,"")</f>
      </c>
      <c r="M115" s="61">
        <f>IF(OR(D115="P",D115="U"),K115,"")</f>
      </c>
      <c r="N115" s="61">
        <f>IF(D115="H",K115,"")</f>
      </c>
      <c r="O115" s="61">
        <f>IF(D115="V",K115,"")</f>
        <v>0</v>
      </c>
      <c r="P115" s="64">
        <v>21</v>
      </c>
      <c r="Q115" s="65"/>
    </row>
    <row r="116" spans="1:17" ht="12.75">
      <c r="A116" s="11"/>
      <c r="B116" s="131"/>
      <c r="C116" s="11"/>
      <c r="D116" s="11"/>
      <c r="E116" s="11"/>
      <c r="F116" s="11"/>
      <c r="G116" s="11"/>
      <c r="H116" s="11"/>
      <c r="I116" s="24"/>
      <c r="J116" s="11"/>
      <c r="K116" s="11"/>
      <c r="L116" s="12"/>
      <c r="M116" s="12"/>
      <c r="N116" s="12"/>
      <c r="O116" s="12"/>
      <c r="P116" s="13"/>
      <c r="Q116" s="11"/>
    </row>
    <row r="117" ht="12.75"/>
    <row r="118" ht="12.75"/>
    <row r="119" ht="12.75"/>
    <row r="120" ht="12.75"/>
    <row r="121" ht="12.75"/>
    <row r="122" ht="12.75"/>
    <row r="123" ht="12.75"/>
  </sheetData>
  <sheetProtection/>
  <mergeCells count="4">
    <mergeCell ref="G2:K2"/>
    <mergeCell ref="E3:F3"/>
    <mergeCell ref="G3:I3"/>
    <mergeCell ref="G4:I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scale="60"/>
  <headerFooter alignWithMargins="0">
    <oddFooter>&amp;LST Systém 2005 -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Preckova</cp:lastModifiedBy>
  <cp:lastPrinted>2020-11-24T09:47:57Z</cp:lastPrinted>
  <dcterms:created xsi:type="dcterms:W3CDTF">2005-02-12T09:43:29Z</dcterms:created>
  <dcterms:modified xsi:type="dcterms:W3CDTF">2023-04-12T06:03:07Z</dcterms:modified>
  <cp:category/>
  <cp:version/>
  <cp:contentType/>
  <cp:contentStatus/>
  <cp:revision>1</cp:revision>
</cp:coreProperties>
</file>